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https://b83850859-my.sharepoint.com/personal/cristina_amarante_nuba_com/Documents/NUBA MEXICO INCOMING/TRAVEL ADVISORS/"/>
    </mc:Choice>
  </mc:AlternateContent>
  <xr:revisionPtr revIDLastSave="868" documentId="8_{61D57F95-8B33-004A-840B-903C221473CF}" xr6:coauthVersionLast="47" xr6:coauthVersionMax="47" xr10:uidLastSave="{A2E901CE-6268-E145-86D7-A00B9B7A2426}"/>
  <bookViews>
    <workbookView xWindow="0" yWindow="640" windowWidth="23380" windowHeight="15900" activeTab="1" xr2:uid="{6B2B5D54-1EED-694B-98BB-71CD36852611}"/>
  </bookViews>
  <sheets>
    <sheet name="TARIFAS NETAS" sheetId="3" r:id="rId1"/>
    <sheet name="ALL INCLUSIVE" sheetId="5" r:id="rId2"/>
    <sheet name="COMISIÓN PREFERENTE" sheetId="6" r:id="rId3"/>
    <sheet name="INSIDER" sheetId="10" r:id="rId4"/>
    <sheet name="BAR CON DESCUENTO" sheetId="2" r:id="rId5"/>
  </sheets>
  <definedNames>
    <definedName name="_xlnm.Print_Area" localSheetId="1">'ALL INCLUSIVE'!$C$2:$K$55</definedName>
    <definedName name="_xlnm.Print_Area" localSheetId="4">'BAR CON DESCUENTO'!$C$2:$K$61</definedName>
    <definedName name="_xlnm.Print_Area" localSheetId="2">'COMISIÓN PREFERENTE'!$C$2:$K$53</definedName>
    <definedName name="_xlnm.Print_Area" localSheetId="3">INSIDER!$C$2:$K$52</definedName>
    <definedName name="_xlnm.Print_Area" localSheetId="0">'TARIFAS NETAS'!$C$2:$K$52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0" l="1"/>
  <c r="F29" i="6"/>
  <c r="F48" i="5"/>
  <c r="F47" i="6"/>
  <c r="F48" i="10"/>
  <c r="K29" i="10"/>
  <c r="K31" i="10" s="1"/>
  <c r="E29" i="10"/>
  <c r="F12" i="10"/>
  <c r="K25" i="10" s="1"/>
  <c r="K48" i="3"/>
  <c r="F48" i="3"/>
  <c r="K39" i="5"/>
  <c r="F41" i="5"/>
  <c r="F39" i="5"/>
  <c r="F42" i="2"/>
  <c r="F31" i="3"/>
  <c r="J47" i="6"/>
  <c r="E47" i="6"/>
  <c r="J29" i="6"/>
  <c r="E29" i="6"/>
  <c r="K51" i="2"/>
  <c r="K50" i="2"/>
  <c r="K49" i="2"/>
  <c r="F51" i="2"/>
  <c r="F50" i="2"/>
  <c r="F49" i="2"/>
  <c r="F30" i="2"/>
  <c r="F29" i="2"/>
  <c r="F28" i="2"/>
  <c r="K57" i="2"/>
  <c r="J51" i="2"/>
  <c r="J50" i="2"/>
  <c r="J49" i="2"/>
  <c r="J47" i="2"/>
  <c r="K46" i="2"/>
  <c r="F49" i="5"/>
  <c r="F57" i="2"/>
  <c r="E51" i="2"/>
  <c r="E50" i="2"/>
  <c r="E49" i="2"/>
  <c r="E47" i="2"/>
  <c r="E30" i="2"/>
  <c r="E29" i="2"/>
  <c r="E28" i="2"/>
  <c r="E26" i="2"/>
  <c r="F34" i="5"/>
  <c r="K34" i="5"/>
  <c r="F8" i="5"/>
  <c r="F9" i="5" s="1"/>
  <c r="F21" i="5"/>
  <c r="J29" i="5"/>
  <c r="K29" i="5" s="1"/>
  <c r="E29" i="5"/>
  <c r="F29" i="5" s="1"/>
  <c r="K21" i="5"/>
  <c r="J48" i="5"/>
  <c r="K48" i="5" s="1"/>
  <c r="K38" i="5"/>
  <c r="F8" i="2"/>
  <c r="F42" i="10" l="1"/>
  <c r="K47" i="2"/>
  <c r="K48" i="2" s="1"/>
  <c r="F46" i="2"/>
  <c r="F47" i="2"/>
  <c r="F25" i="2"/>
  <c r="F26" i="2"/>
  <c r="F27" i="2" s="1"/>
  <c r="F30" i="5"/>
  <c r="F32" i="5" s="1"/>
  <c r="K30" i="5"/>
  <c r="K32" i="5" s="1"/>
  <c r="K49" i="5"/>
  <c r="K51" i="5" s="1"/>
  <c r="E13" i="10"/>
  <c r="F48" i="2" l="1"/>
  <c r="K52" i="2"/>
  <c r="K54" i="2" s="1"/>
  <c r="F53" i="2"/>
  <c r="F52" i="2" l="1"/>
  <c r="F54" i="2" s="1"/>
  <c r="F13" i="10"/>
  <c r="F14" i="10" l="1"/>
  <c r="F37" i="10" s="1"/>
  <c r="F38" i="10" s="1"/>
  <c r="K21" i="10" l="1"/>
  <c r="K23" i="10" s="1"/>
  <c r="F31" i="10"/>
  <c r="F21" i="10"/>
  <c r="F23" i="10" s="1"/>
  <c r="F40" i="10"/>
  <c r="K27" i="10"/>
  <c r="K32" i="10" s="1"/>
  <c r="K33" i="10" s="1"/>
  <c r="F25" i="10"/>
  <c r="F27" i="10" s="1"/>
  <c r="F45" i="10"/>
  <c r="F9" i="2"/>
  <c r="F10" i="2"/>
  <c r="F11" i="2"/>
  <c r="E48" i="5"/>
  <c r="F38" i="5"/>
  <c r="F14" i="5"/>
  <c r="E14" i="3"/>
  <c r="F11" i="3"/>
  <c r="F10" i="3"/>
  <c r="F9" i="3"/>
  <c r="F43" i="3" s="1"/>
  <c r="F32" i="10" l="1"/>
  <c r="F33" i="10" s="1"/>
  <c r="F49" i="10"/>
  <c r="F50" i="10" s="1"/>
  <c r="K41" i="5"/>
  <c r="K23" i="5"/>
  <c r="F23" i="5"/>
  <c r="F25" i="5"/>
  <c r="K43" i="5"/>
  <c r="K46" i="5" s="1"/>
  <c r="K25" i="5"/>
  <c r="K27" i="5" s="1"/>
  <c r="F51" i="5"/>
  <c r="F13" i="3"/>
  <c r="K42" i="3" s="1"/>
  <c r="K45" i="3" s="1"/>
  <c r="F13" i="2"/>
  <c r="F43" i="5"/>
  <c r="F26" i="3" l="1"/>
  <c r="F42" i="3"/>
  <c r="F14" i="3"/>
  <c r="F41" i="2"/>
  <c r="K42" i="2" s="1"/>
  <c r="K41" i="2"/>
  <c r="K44" i="2" s="1"/>
  <c r="K58" i="2" s="1"/>
  <c r="K59" i="2" s="1"/>
  <c r="F44" i="2"/>
  <c r="F58" i="2" s="1"/>
  <c r="F21" i="2"/>
  <c r="F23" i="2" s="1"/>
  <c r="K33" i="5"/>
  <c r="F27" i="5"/>
  <c r="K52" i="5"/>
  <c r="K53" i="5" s="1"/>
  <c r="F14" i="2"/>
  <c r="F15" i="3" l="1"/>
  <c r="K37" i="3" s="1"/>
  <c r="F28" i="3"/>
  <c r="F45" i="3"/>
  <c r="F31" i="2"/>
  <c r="F35" i="2"/>
  <c r="F33" i="5"/>
  <c r="F37" i="3" l="1"/>
  <c r="K38" i="3" s="1"/>
  <c r="K40" i="3" s="1"/>
  <c r="K49" i="3" s="1"/>
  <c r="K50" i="3" s="1"/>
  <c r="F22" i="3"/>
  <c r="F24" i="3" s="1"/>
  <c r="F32" i="2"/>
  <c r="F59" i="2"/>
  <c r="F36" i="2"/>
  <c r="F37" i="2" s="1"/>
  <c r="F38" i="3" l="1"/>
  <c r="F40" i="3" s="1"/>
  <c r="F49" i="3" s="1"/>
  <c r="F50" i="3" s="1"/>
  <c r="F32" i="3"/>
  <c r="F33" i="3" s="1"/>
  <c r="F11" i="5"/>
  <c r="F10" i="5" l="1"/>
  <c r="F44" i="5"/>
  <c r="F46" i="5" s="1"/>
  <c r="F52" i="5" s="1"/>
  <c r="F53" i="5" s="1"/>
  <c r="K29" i="6"/>
  <c r="K31" i="6" s="1"/>
  <c r="K47" i="6"/>
  <c r="K49" i="6" s="1"/>
  <c r="F49" i="6"/>
  <c r="F31" i="6"/>
  <c r="F11" i="6"/>
  <c r="F9" i="6"/>
  <c r="F43" i="6" s="1"/>
  <c r="F10" i="6"/>
  <c r="F13" i="6" l="1"/>
  <c r="F37" i="6" s="1"/>
  <c r="F21" i="6" l="1"/>
  <c r="F23" i="6" s="1"/>
  <c r="K21" i="6"/>
  <c r="K23" i="6" s="1"/>
  <c r="K37" i="6"/>
  <c r="F14" i="6"/>
  <c r="F25" i="6" s="1"/>
  <c r="F27" i="6" s="1"/>
  <c r="F32" i="6" s="1"/>
  <c r="F33" i="6" s="1"/>
  <c r="F38" i="6"/>
  <c r="F40" i="6" s="1"/>
  <c r="K38" i="6"/>
  <c r="K40" i="6" s="1"/>
  <c r="F42" i="6" l="1"/>
  <c r="F45" i="6" s="1"/>
  <c r="F50" i="6" s="1"/>
  <c r="F51" i="6" s="1"/>
  <c r="K42" i="6"/>
  <c r="K45" i="6" s="1"/>
  <c r="K25" i="6"/>
  <c r="K27" i="6" s="1"/>
  <c r="K32" i="6" s="1"/>
  <c r="K33" i="6" s="1"/>
  <c r="K50" i="6"/>
  <c r="K51" i="6" s="1"/>
</calcChain>
</file>

<file path=xl/sharedStrings.xml><?xml version="1.0" encoding="utf-8"?>
<sst xmlns="http://schemas.openxmlformats.org/spreadsheetml/2006/main" count="341" uniqueCount="87">
  <si>
    <t>IVA</t>
  </si>
  <si>
    <t>CÁLCULO DE TARIFA A CLIENTE</t>
  </si>
  <si>
    <t>SUMA TOTAL</t>
  </si>
  <si>
    <t>SI CLIENTE PAGA DIRECTO AL HOTEL</t>
  </si>
  <si>
    <t>COMISIÓN QUE ME REGRESA EL HOTEL</t>
  </si>
  <si>
    <t>TARIFA A CLIENTE</t>
  </si>
  <si>
    <t xml:space="preserve">LO QUE ME COTIZA EL HOTEL: </t>
  </si>
  <si>
    <t xml:space="preserve">INGRESOS </t>
  </si>
  <si>
    <t>EGRESOS</t>
  </si>
  <si>
    <t>Pug Seal</t>
  </si>
  <si>
    <t>Cocolia Mazunte</t>
  </si>
  <si>
    <t>El Santuario</t>
  </si>
  <si>
    <t>Numu San Miguel de Allende</t>
  </si>
  <si>
    <t>Amomoxtli</t>
  </si>
  <si>
    <t>Camino Real</t>
  </si>
  <si>
    <t>ISH (varía según destino)</t>
  </si>
  <si>
    <t>COSTO NETO</t>
  </si>
  <si>
    <t>UTILIDAD DEL EXPEDIENTE</t>
  </si>
  <si>
    <t>MARK-UP</t>
  </si>
  <si>
    <t>Nizuc (+35%)</t>
  </si>
  <si>
    <t>Banyan Tree Mayakoba (+25%)</t>
  </si>
  <si>
    <t>Fairmont Mayakoba (+25%)</t>
  </si>
  <si>
    <t>The Ritz Carlton Mexico City (+25%)</t>
  </si>
  <si>
    <t>St. Regis Mexico City (+25%)</t>
  </si>
  <si>
    <t>MARK UP (Entre 1-Mark up)</t>
  </si>
  <si>
    <t xml:space="preserve"> </t>
  </si>
  <si>
    <r>
      <t>INDISPENSABLE REVISAR QUE ESTA TARIFA QUEDE</t>
    </r>
    <r>
      <rPr>
        <u val="singleAccounting"/>
        <sz val="11"/>
        <color rgb="FFC00000"/>
        <rFont val="NeueHaasDisplay-Light"/>
      </rPr>
      <t xml:space="preserve"> IGUAL O MENOR</t>
    </r>
    <r>
      <rPr>
        <u val="singleAccounting"/>
        <sz val="10"/>
        <color rgb="FFC00000"/>
        <rFont val="NeueHaasDisplay-Light"/>
      </rPr>
      <t xml:space="preserve"> </t>
    </r>
    <r>
      <rPr>
        <sz val="10"/>
        <color rgb="FFC00000"/>
        <rFont val="NeueHaasDisplay-Light"/>
      </rPr>
      <t xml:space="preserve">
QUE LA TARIFA PÚBLICA YA INCLUYENDO IMPUESTOS</t>
    </r>
  </si>
  <si>
    <t>Grand Velas</t>
  </si>
  <si>
    <t>Nickelodeon</t>
  </si>
  <si>
    <t>PRECIO INCLUYENDO IMPUESTOS</t>
  </si>
  <si>
    <t>TARIFA A CLIENTE (Valor factura)</t>
  </si>
  <si>
    <t>% DE DESCUENTO SOBRE LA BAR</t>
  </si>
  <si>
    <t>BEST AVAILABLE RATE (BAR) MENOS UN % DE DESCUENTO = Pago Neto</t>
  </si>
  <si>
    <t>TARIFAS NETAS (Prepago)</t>
  </si>
  <si>
    <t>Chablé</t>
  </si>
  <si>
    <t>Chileno Bay</t>
  </si>
  <si>
    <t>Esperanza</t>
  </si>
  <si>
    <t>Las Ventanas</t>
  </si>
  <si>
    <t>Susurros del Corazón</t>
  </si>
  <si>
    <t>Etéreo</t>
  </si>
  <si>
    <t>COMISIÓN DESPUÉS DEL VIAJE</t>
  </si>
  <si>
    <t>One &amp; Only (+10%)</t>
  </si>
  <si>
    <t>Andaz CDMX (+10%)</t>
  </si>
  <si>
    <t>Chablé (+15%)</t>
  </si>
  <si>
    <t>Belmond (+10%)</t>
  </si>
  <si>
    <t>Etéreo (+10%)</t>
  </si>
  <si>
    <t>Susurros del Corazón (+10%)</t>
  </si>
  <si>
    <t>COMPRANDO A TRAVÉS DE NUBA INSIDER MÉXICO</t>
  </si>
  <si>
    <t>LO QUE ME COTIZA INSIDER:</t>
  </si>
  <si>
    <t>Impuesto Ambiental</t>
  </si>
  <si>
    <t>Tarifa Base neta</t>
  </si>
  <si>
    <t>Service Charge</t>
  </si>
  <si>
    <t>Best Available Rate (BAR)</t>
  </si>
  <si>
    <r>
      <t xml:space="preserve">ALGUNOS HOTELES BAJO ESTA NEGOCIACIÓN </t>
    </r>
    <r>
      <rPr>
        <sz val="12"/>
        <color rgb="FFC00000"/>
        <rFont val="Neue Haas Grotesk Text Pro Bold"/>
      </rPr>
      <t>*</t>
    </r>
  </si>
  <si>
    <t>* ES RESPONSABILIDAD DE CADA TRAVEL ADVISOR CONFIRMAR LA NEGOCIACIÓN ACTUAL QUE NUBA TIENE CON EL HOTEL INVOLUCRADO. 
ESTAS HOJAS DE CÁLCULO ES PARA PODER TENER UNA REFERENCIA DE LAS UTILIDADES QUE ARROJARÁN SUS EXPEDIENTES</t>
  </si>
  <si>
    <t>ESTIMANDO CÓMO VA A CERRAR MI EXPEDIENTE</t>
  </si>
  <si>
    <t>MÁRGEN **</t>
  </si>
  <si>
    <t xml:space="preserve">** El modo de facturación de cada hotel impactará en la utilidad del expediente. </t>
  </si>
  <si>
    <t>Tarifa Base</t>
  </si>
  <si>
    <t>COMISIONES</t>
  </si>
  <si>
    <t>Cobrado al Cliente</t>
  </si>
  <si>
    <t>Menos IVA</t>
  </si>
  <si>
    <t>Total Ingresos</t>
  </si>
  <si>
    <t>Pago al hotel</t>
  </si>
  <si>
    <t>Acreditación de IVA</t>
  </si>
  <si>
    <t>Total Egresos</t>
  </si>
  <si>
    <t>Total Comisiones</t>
  </si>
  <si>
    <t xml:space="preserve">Comisión sobre factura </t>
  </si>
  <si>
    <t>Cliente paga al hotel</t>
  </si>
  <si>
    <r>
      <t xml:space="preserve">COBRANDO A TRAVÉS DE NEM
</t>
    </r>
    <r>
      <rPr>
        <sz val="10"/>
        <color theme="1"/>
        <rFont val="Neue Haas Grotesk Text Pro"/>
      </rPr>
      <t>(y el Hotel me entrega una factura fiscal con IVA desglosado)</t>
    </r>
  </si>
  <si>
    <r>
      <t xml:space="preserve">COBRANDO A TRAVÉS DE NEM
</t>
    </r>
    <r>
      <rPr>
        <sz val="10"/>
        <color theme="1"/>
        <rFont val="Neue Haas Grotesk Text Pro"/>
      </rPr>
      <t>(y NO tengo factura con IVA desglosado)</t>
    </r>
  </si>
  <si>
    <r>
      <t xml:space="preserve">COBRANDO A TRAVÉS DE NUBA USA
</t>
    </r>
    <r>
      <rPr>
        <sz val="10"/>
        <color theme="1"/>
        <rFont val="Neue Haas Grotesk Text Pro"/>
      </rPr>
      <t>(se entrega a cliente de Nuba un Invoice, NO factura fiscal)</t>
    </r>
  </si>
  <si>
    <t>Comisión sobre tarifa base</t>
  </si>
  <si>
    <t>Xcaret</t>
  </si>
  <si>
    <t>HOTELES ALL INCLUSIVE COMISIONABLES</t>
  </si>
  <si>
    <t>Tarifa Base (Gross)</t>
  </si>
  <si>
    <t>Menos descuento (sobre tarifa base)</t>
  </si>
  <si>
    <t>Tarifa Base (Net)</t>
  </si>
  <si>
    <t>Más IVA</t>
  </si>
  <si>
    <t>Más ISH</t>
  </si>
  <si>
    <t>Más Service Charge</t>
  </si>
  <si>
    <t>SI CLIENTE PAGA DIRECTO A INSIDER</t>
  </si>
  <si>
    <t>Cliente paga a Insider</t>
  </si>
  <si>
    <t>Pago a Insider</t>
  </si>
  <si>
    <t>Comisión sobre factura</t>
  </si>
  <si>
    <t>Pago a Incoming</t>
  </si>
  <si>
    <t>Pagoa Incoming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</si>
</sst>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
    <numFmt numFmtId="165" formatCode="0.000"/>
  </numFmts>
  <fonts count="32">
    <font>
      <sz val="12"/>
      <color theme="1"/>
      <name val="Aptos Narrow"/>
      <family val="2"/>
      <scheme val="minor"/>
    </font>
    <font>
      <sz val="12"/>
      <color theme="1"/>
      <name val="Aptos Narrow"/>
      <family val="2"/>
      <scheme val="minor"/>
    </font>
    <font>
      <sz val="12"/>
      <color theme="1"/>
      <name val="HW Cigars Trial Regular"/>
    </font>
    <font>
      <b/>
      <sz val="12"/>
      <color theme="1"/>
      <name val="HW Cigars Trial Regular"/>
    </font>
    <font>
      <sz val="12"/>
      <color rgb="FFFF0000"/>
      <name val="HW Cigars Trial Regular"/>
    </font>
    <font>
      <sz val="12"/>
      <color theme="0"/>
      <name val="HW Cigars Trial Regular"/>
    </font>
    <font>
      <sz val="16"/>
      <color theme="1"/>
      <name val="HW Cigars Trial Regular"/>
    </font>
    <font>
      <sz val="14"/>
      <color theme="0"/>
      <name val="HW Cigars Trial Regular"/>
    </font>
    <font>
      <b/>
      <sz val="20"/>
      <color theme="1"/>
      <name val="Neue Haas Grotesk Text Pro Bold"/>
    </font>
    <font>
      <sz val="10"/>
      <color rgb="FFFF0000"/>
      <name val="HW Cigars Trial Regular"/>
    </font>
    <font>
      <sz val="10"/>
      <color theme="1"/>
      <name val="HW Cigars Trial Regular"/>
    </font>
    <font>
      <b/>
      <sz val="14"/>
      <color theme="1"/>
      <name val="NeueHaasDisplay-Light"/>
    </font>
    <font>
      <sz val="16"/>
      <color rgb="FF823D0F"/>
      <name val="HW Cigars Trial Bold"/>
    </font>
    <font>
      <sz val="12"/>
      <color rgb="FF823D0F"/>
      <name val="HW Cigars Trial Regular"/>
    </font>
    <font>
      <sz val="16"/>
      <color theme="1"/>
      <name val="Neue Haas Grotesk Text Pro Bold"/>
    </font>
    <font>
      <sz val="10"/>
      <color rgb="FFC00000"/>
      <name val="NeueHaasDisplay-Light"/>
    </font>
    <font>
      <u val="singleAccounting"/>
      <sz val="10"/>
      <color rgb="FFC00000"/>
      <name val="NeueHaasDisplay-Light"/>
    </font>
    <font>
      <u val="singleAccounting"/>
      <sz val="11"/>
      <color rgb="FFC00000"/>
      <name val="NeueHaasDisplay-Light"/>
    </font>
    <font>
      <b/>
      <sz val="10"/>
      <color theme="1"/>
      <name val="HW Cigars Trial Regular"/>
    </font>
    <font>
      <b/>
      <sz val="10"/>
      <color theme="1"/>
      <name val="NeueHaasDisplay-Light"/>
    </font>
    <font>
      <sz val="14"/>
      <color theme="0"/>
      <name val="Neue Haas Grotesk Text Pro"/>
    </font>
    <font>
      <b/>
      <sz val="12"/>
      <color rgb="FF7030A0"/>
      <name val="HW Cigars Trial Regular"/>
    </font>
    <font>
      <sz val="10"/>
      <color theme="1"/>
      <name val="Neue Haas Grotesk Text Pro"/>
    </font>
    <font>
      <sz val="10"/>
      <color rgb="FFC00000"/>
      <name val="Neue Haas Grotesk Text Pro"/>
    </font>
    <font>
      <sz val="12"/>
      <color theme="1"/>
      <name val="Neue Haas Grotesk Text Pro Bold"/>
    </font>
    <font>
      <sz val="12"/>
      <color rgb="FFC00000"/>
      <name val="Neue Haas Grotesk Text Pro Bold"/>
    </font>
    <font>
      <sz val="10"/>
      <color rgb="FF823D0F"/>
      <name val="HW Cigars Trial Regular"/>
    </font>
    <font>
      <i/>
      <sz val="10"/>
      <color rgb="FF823D0F"/>
      <name val="HW Cigars Trial Regular"/>
    </font>
    <font>
      <sz val="10"/>
      <color theme="0"/>
      <name val="HW Cigars Trial Regular"/>
    </font>
    <font>
      <sz val="14"/>
      <color theme="1"/>
      <name val="Neue Haas Grotesk Text Pro"/>
    </font>
    <font>
      <b/>
      <sz val="10"/>
      <color rgb="FFFF0000"/>
      <name val="HW Cigars Trial Regular"/>
    </font>
    <font>
      <sz val="16"/>
      <color rgb="FFFF0000"/>
      <name val="HW Cigars Trial Bold"/>
    </font>
  </fonts>
  <fills count="10">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rgb="FF823D0F"/>
        <bgColor indexed="64"/>
      </patternFill>
    </fill>
    <fill>
      <patternFill patternType="solid">
        <fgColor rgb="FF242424"/>
        <bgColor indexed="64"/>
      </patternFill>
    </fill>
    <fill>
      <patternFill patternType="solid">
        <fgColor rgb="FFE6DCD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249977111117893"/>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DashDot">
        <color rgb="FFFF0000"/>
      </left>
      <right/>
      <top style="mediumDashDot">
        <color rgb="FFFF0000"/>
      </top>
      <bottom style="mediumDashDot">
        <color rgb="FFFF0000"/>
      </bottom>
      <diagonal/>
    </border>
    <border>
      <left/>
      <right/>
      <top style="mediumDashDot">
        <color rgb="FFFF0000"/>
      </top>
      <bottom style="mediumDashDot">
        <color rgb="FFFF0000"/>
      </bottom>
      <diagonal/>
    </border>
    <border>
      <left/>
      <right style="mediumDashDot">
        <color rgb="FFFF0000"/>
      </right>
      <top style="mediumDashDot">
        <color rgb="FFFF0000"/>
      </top>
      <bottom style="mediumDashDot">
        <color rgb="FFFF0000"/>
      </bottom>
      <diagonal/>
    </border>
    <border>
      <left/>
      <right style="medium">
        <color indexed="64"/>
      </right>
      <top style="double">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3">
    <xf numFmtId="0" fontId="0" fillId="0" borderId="0" xfId="0"/>
    <xf numFmtId="0" fontId="2" fillId="0" borderId="0" xfId="0" applyFont="1" applyAlignment="1">
      <alignment vertical="center"/>
    </xf>
    <xf numFmtId="9" fontId="2" fillId="0" borderId="0" xfId="2" applyFont="1" applyAlignment="1">
      <alignment horizontal="center" vertical="center"/>
    </xf>
    <xf numFmtId="0" fontId="3" fillId="0" borderId="0" xfId="0" applyFont="1" applyAlignment="1">
      <alignment vertical="center"/>
    </xf>
    <xf numFmtId="9" fontId="3" fillId="0" borderId="0" xfId="2" applyFont="1" applyBorder="1" applyAlignment="1">
      <alignment horizontal="center" vertical="center"/>
    </xf>
    <xf numFmtId="0" fontId="2" fillId="0" borderId="5" xfId="0" applyFont="1" applyBorder="1" applyAlignment="1">
      <alignment vertical="center"/>
    </xf>
    <xf numFmtId="9" fontId="2" fillId="0" borderId="0" xfId="2" applyFont="1" applyBorder="1" applyAlignment="1">
      <alignment horizontal="center" vertical="center"/>
    </xf>
    <xf numFmtId="44" fontId="2" fillId="3" borderId="1" xfId="1" applyFont="1" applyFill="1" applyBorder="1" applyAlignment="1">
      <alignment vertical="center"/>
    </xf>
    <xf numFmtId="44" fontId="4" fillId="0" borderId="6" xfId="0" applyNumberFormat="1" applyFont="1" applyBorder="1" applyAlignment="1">
      <alignment vertical="center"/>
    </xf>
    <xf numFmtId="44" fontId="2" fillId="0" borderId="6" xfId="0" applyNumberFormat="1" applyFont="1" applyBorder="1" applyAlignment="1">
      <alignment vertical="center"/>
    </xf>
    <xf numFmtId="0" fontId="2" fillId="0" borderId="10" xfId="0" applyFont="1" applyBorder="1" applyAlignment="1">
      <alignment vertical="center"/>
    </xf>
    <xf numFmtId="44" fontId="2" fillId="0" borderId="11" xfId="0" applyNumberFormat="1" applyFont="1" applyBorder="1" applyAlignment="1">
      <alignment vertical="center"/>
    </xf>
    <xf numFmtId="44" fontId="3" fillId="0" borderId="6" xfId="2" applyNumberFormat="1" applyFont="1" applyBorder="1" applyAlignment="1">
      <alignment vertical="center"/>
    </xf>
    <xf numFmtId="0" fontId="2" fillId="0" borderId="16" xfId="0" applyFont="1" applyBorder="1" applyAlignment="1">
      <alignment vertical="center"/>
    </xf>
    <xf numFmtId="9" fontId="2" fillId="0" borderId="16" xfId="2" applyFont="1" applyBorder="1" applyAlignment="1">
      <alignment horizontal="center" vertical="center"/>
    </xf>
    <xf numFmtId="0" fontId="5" fillId="2" borderId="5" xfId="0" applyFont="1" applyFill="1" applyBorder="1" applyAlignment="1">
      <alignment vertical="center"/>
    </xf>
    <xf numFmtId="9" fontId="5" fillId="2" borderId="0" xfId="2" applyFont="1" applyFill="1" applyBorder="1" applyAlignment="1">
      <alignment horizontal="center" vertical="center"/>
    </xf>
    <xf numFmtId="44" fontId="5" fillId="2" borderId="6" xfId="0" applyNumberFormat="1" applyFont="1" applyFill="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9" fontId="3" fillId="0" borderId="18" xfId="2" applyFont="1" applyBorder="1" applyAlignment="1">
      <alignment horizontal="center" vertical="center"/>
    </xf>
    <xf numFmtId="9" fontId="9" fillId="0" borderId="0" xfId="2" applyFont="1" applyBorder="1" applyAlignment="1">
      <alignment horizontal="center" vertical="center"/>
    </xf>
    <xf numFmtId="9" fontId="10" fillId="0" borderId="10" xfId="2" applyFont="1" applyBorder="1" applyAlignment="1">
      <alignment horizontal="center" vertical="center"/>
    </xf>
    <xf numFmtId="0" fontId="3" fillId="0" borderId="19" xfId="0" applyFont="1" applyBorder="1" applyAlignment="1">
      <alignment vertical="center"/>
    </xf>
    <xf numFmtId="9" fontId="10" fillId="0" borderId="0" xfId="2" applyFont="1" applyBorder="1" applyAlignment="1">
      <alignment horizontal="center" vertical="center"/>
    </xf>
    <xf numFmtId="0" fontId="11" fillId="6" borderId="12" xfId="0" applyFont="1" applyFill="1" applyBorder="1" applyAlignment="1">
      <alignment horizontal="left" vertical="center"/>
    </xf>
    <xf numFmtId="0" fontId="3" fillId="6" borderId="20" xfId="0" applyFont="1" applyFill="1" applyBorder="1" applyAlignment="1">
      <alignment vertical="center"/>
    </xf>
    <xf numFmtId="0" fontId="11" fillId="6" borderId="21" xfId="0" applyFont="1" applyFill="1" applyBorder="1" applyAlignment="1">
      <alignment horizontal="left" vertical="center"/>
    </xf>
    <xf numFmtId="0" fontId="3" fillId="0" borderId="5" xfId="0" applyFont="1" applyBorder="1" applyAlignment="1">
      <alignment vertical="center"/>
    </xf>
    <xf numFmtId="44" fontId="3" fillId="0" borderId="6" xfId="0" applyNumberFormat="1" applyFont="1" applyBorder="1" applyAlignment="1">
      <alignment vertical="center"/>
    </xf>
    <xf numFmtId="0" fontId="13" fillId="0" borderId="0" xfId="0" applyFont="1" applyAlignment="1">
      <alignment vertical="center"/>
    </xf>
    <xf numFmtId="9" fontId="6" fillId="3" borderId="1" xfId="2" applyFont="1" applyFill="1" applyBorder="1" applyAlignment="1">
      <alignment horizontal="center" vertical="center"/>
    </xf>
    <xf numFmtId="44" fontId="4" fillId="0" borderId="11" xfId="0" applyNumberFormat="1" applyFont="1" applyBorder="1" applyAlignment="1">
      <alignment vertical="center"/>
    </xf>
    <xf numFmtId="0" fontId="4" fillId="0" borderId="10" xfId="0" applyFont="1" applyBorder="1" applyAlignment="1">
      <alignment vertical="center"/>
    </xf>
    <xf numFmtId="9" fontId="9" fillId="0" borderId="10" xfId="2" applyFont="1" applyBorder="1" applyAlignment="1">
      <alignment horizontal="center" vertical="center"/>
    </xf>
    <xf numFmtId="0" fontId="5" fillId="4" borderId="7" xfId="0" applyFont="1" applyFill="1" applyBorder="1" applyAlignment="1">
      <alignment vertical="center"/>
    </xf>
    <xf numFmtId="0" fontId="5" fillId="4" borderId="8" xfId="0" applyFont="1" applyFill="1" applyBorder="1" applyAlignment="1">
      <alignment vertical="center"/>
    </xf>
    <xf numFmtId="9" fontId="5" fillId="4" borderId="8" xfId="2" applyFont="1" applyFill="1" applyBorder="1" applyAlignment="1">
      <alignment horizontal="center" vertical="center"/>
    </xf>
    <xf numFmtId="44" fontId="7" fillId="4" borderId="9" xfId="0" applyNumberFormat="1" applyFont="1" applyFill="1" applyBorder="1" applyAlignment="1">
      <alignment vertical="center"/>
    </xf>
    <xf numFmtId="0" fontId="2" fillId="7" borderId="7" xfId="0" applyFont="1" applyFill="1" applyBorder="1" applyAlignment="1">
      <alignment vertical="center"/>
    </xf>
    <xf numFmtId="0" fontId="13" fillId="7" borderId="8" xfId="0" applyFont="1" applyFill="1" applyBorder="1" applyAlignment="1">
      <alignment horizontal="right" vertical="center"/>
    </xf>
    <xf numFmtId="0" fontId="13" fillId="7" borderId="8" xfId="0" applyFont="1" applyFill="1" applyBorder="1" applyAlignment="1">
      <alignment vertical="center"/>
    </xf>
    <xf numFmtId="164" fontId="12" fillId="7" borderId="9" xfId="2" applyNumberFormat="1" applyFont="1" applyFill="1" applyBorder="1" applyAlignment="1">
      <alignment horizontal="center" vertical="center"/>
    </xf>
    <xf numFmtId="0" fontId="2" fillId="8" borderId="7" xfId="0" applyFont="1" applyFill="1" applyBorder="1" applyAlignment="1">
      <alignment vertical="center"/>
    </xf>
    <xf numFmtId="0" fontId="13" fillId="8" borderId="8" xfId="0" applyFont="1" applyFill="1" applyBorder="1" applyAlignment="1">
      <alignment horizontal="right" vertical="center"/>
    </xf>
    <xf numFmtId="0" fontId="13" fillId="8" borderId="8" xfId="0" applyFont="1" applyFill="1" applyBorder="1" applyAlignment="1">
      <alignment vertical="center"/>
    </xf>
    <xf numFmtId="164" fontId="12" fillId="8" borderId="9" xfId="2" applyNumberFormat="1" applyFont="1" applyFill="1" applyBorder="1" applyAlignment="1">
      <alignment horizontal="center" vertical="center"/>
    </xf>
    <xf numFmtId="44" fontId="2" fillId="0" borderId="6" xfId="2" applyNumberFormat="1" applyFont="1" applyBorder="1" applyAlignment="1">
      <alignment vertical="center"/>
    </xf>
    <xf numFmtId="44" fontId="2" fillId="0" borderId="0" xfId="0" applyNumberFormat="1" applyFont="1" applyAlignment="1">
      <alignment vertical="center"/>
    </xf>
    <xf numFmtId="165" fontId="2" fillId="0" borderId="0" xfId="0" applyNumberFormat="1" applyFont="1" applyAlignment="1">
      <alignment vertical="center"/>
    </xf>
    <xf numFmtId="9" fontId="2" fillId="0" borderId="0" xfId="0" applyNumberFormat="1" applyFont="1" applyAlignment="1">
      <alignment vertical="center"/>
    </xf>
    <xf numFmtId="0" fontId="10" fillId="0" borderId="0" xfId="0" applyFont="1" applyAlignment="1">
      <alignment vertical="center"/>
    </xf>
    <xf numFmtId="0" fontId="19" fillId="6" borderId="12" xfId="0" applyFont="1" applyFill="1" applyBorder="1" applyAlignment="1">
      <alignment horizontal="left" vertical="center"/>
    </xf>
    <xf numFmtId="44" fontId="3" fillId="3" borderId="1" xfId="2" applyNumberFormat="1" applyFont="1" applyFill="1" applyBorder="1" applyAlignment="1">
      <alignment vertical="center"/>
    </xf>
    <xf numFmtId="0" fontId="3" fillId="0" borderId="25" xfId="0" applyFont="1" applyBorder="1" applyAlignment="1">
      <alignment vertical="center"/>
    </xf>
    <xf numFmtId="44" fontId="2" fillId="0" borderId="6" xfId="1" applyFont="1" applyFill="1" applyBorder="1" applyAlignment="1">
      <alignment vertical="center"/>
    </xf>
    <xf numFmtId="9" fontId="18" fillId="0" borderId="0" xfId="2" applyFont="1" applyBorder="1" applyAlignment="1">
      <alignment horizontal="center" vertical="center"/>
    </xf>
    <xf numFmtId="0" fontId="10" fillId="0" borderId="0" xfId="0" applyFont="1" applyAlignment="1">
      <alignment horizontal="right" vertical="center"/>
    </xf>
    <xf numFmtId="44" fontId="10" fillId="0" borderId="6" xfId="0" applyNumberFormat="1" applyFont="1" applyBorder="1" applyAlignment="1">
      <alignment vertical="center"/>
    </xf>
    <xf numFmtId="44" fontId="10" fillId="0" borderId="11" xfId="0" applyNumberFormat="1" applyFont="1" applyBorder="1" applyAlignment="1">
      <alignment vertical="center"/>
    </xf>
    <xf numFmtId="9" fontId="9" fillId="0" borderId="10" xfId="2" applyFont="1" applyFill="1" applyBorder="1" applyAlignment="1">
      <alignment horizontal="center" vertical="center"/>
    </xf>
    <xf numFmtId="44" fontId="2" fillId="3" borderId="1" xfId="0" applyNumberFormat="1" applyFont="1" applyFill="1" applyBorder="1" applyAlignment="1">
      <alignment vertical="center"/>
    </xf>
    <xf numFmtId="10" fontId="10" fillId="0" borderId="0" xfId="2" applyNumberFormat="1" applyFont="1" applyBorder="1" applyAlignment="1">
      <alignment horizontal="center" vertical="center"/>
    </xf>
    <xf numFmtId="44" fontId="4" fillId="0" borderId="4" xfId="0" applyNumberFormat="1" applyFont="1" applyBorder="1" applyAlignment="1">
      <alignment vertical="center"/>
    </xf>
    <xf numFmtId="10" fontId="10" fillId="3" borderId="1" xfId="2" applyNumberFormat="1" applyFont="1" applyFill="1" applyBorder="1" applyAlignment="1">
      <alignment horizontal="center" vertical="center"/>
    </xf>
    <xf numFmtId="10" fontId="9" fillId="0" borderId="0" xfId="2" applyNumberFormat="1" applyFont="1" applyBorder="1" applyAlignment="1">
      <alignment horizontal="center" vertical="center"/>
    </xf>
    <xf numFmtId="10" fontId="10" fillId="0" borderId="10" xfId="2" applyNumberFormat="1" applyFont="1" applyBorder="1" applyAlignment="1">
      <alignment horizontal="center" vertical="center"/>
    </xf>
    <xf numFmtId="0" fontId="21" fillId="0" borderId="0" xfId="0" applyFont="1" applyAlignment="1">
      <alignment vertical="center"/>
    </xf>
    <xf numFmtId="10" fontId="10" fillId="3" borderId="26" xfId="2" applyNumberFormat="1" applyFont="1" applyFill="1" applyBorder="1" applyAlignment="1">
      <alignment horizontal="center" vertical="center"/>
    </xf>
    <xf numFmtId="10" fontId="10" fillId="0" borderId="10" xfId="2" applyNumberFormat="1" applyFont="1" applyFill="1" applyBorder="1" applyAlignment="1">
      <alignment horizontal="center" vertical="center"/>
    </xf>
    <xf numFmtId="0" fontId="4" fillId="0" borderId="0" xfId="0" applyFont="1" applyAlignment="1">
      <alignment vertical="center"/>
    </xf>
    <xf numFmtId="9" fontId="10" fillId="0" borderId="0" xfId="2" applyFont="1" applyAlignment="1">
      <alignment horizontal="center" vertical="center"/>
    </xf>
    <xf numFmtId="0" fontId="27" fillId="0" borderId="0" xfId="0" applyFont="1" applyAlignment="1">
      <alignment horizontal="right" vertical="center"/>
    </xf>
    <xf numFmtId="9" fontId="18" fillId="0" borderId="18" xfId="2" applyFont="1" applyBorder="1" applyAlignment="1">
      <alignment horizontal="center" vertical="center"/>
    </xf>
    <xf numFmtId="9" fontId="28" fillId="4" borderId="8" xfId="2" applyFont="1" applyFill="1" applyBorder="1" applyAlignment="1">
      <alignment horizontal="center" vertical="center"/>
    </xf>
    <xf numFmtId="9" fontId="10" fillId="0" borderId="16" xfId="2" applyFont="1" applyBorder="1" applyAlignment="1">
      <alignment horizontal="center" vertical="center"/>
    </xf>
    <xf numFmtId="0" fontId="10" fillId="0" borderId="16" xfId="0" applyFont="1" applyBorder="1" applyAlignment="1">
      <alignment vertical="center"/>
    </xf>
    <xf numFmtId="10" fontId="10" fillId="0" borderId="0" xfId="2" applyNumberFormat="1" applyFont="1" applyAlignment="1">
      <alignment horizontal="center" vertical="center"/>
    </xf>
    <xf numFmtId="10" fontId="18" fillId="0" borderId="18" xfId="2" applyNumberFormat="1" applyFont="1" applyBorder="1" applyAlignment="1">
      <alignment horizontal="center" vertical="center"/>
    </xf>
    <xf numFmtId="10" fontId="18" fillId="0" borderId="0" xfId="2" applyNumberFormat="1" applyFont="1" applyBorder="1" applyAlignment="1">
      <alignment horizontal="center" vertical="center"/>
    </xf>
    <xf numFmtId="10" fontId="28" fillId="4" borderId="8" xfId="2" applyNumberFormat="1" applyFont="1" applyFill="1" applyBorder="1" applyAlignment="1">
      <alignment horizontal="center" vertical="center"/>
    </xf>
    <xf numFmtId="10" fontId="10" fillId="0" borderId="16" xfId="2" applyNumberFormat="1" applyFont="1" applyBorder="1" applyAlignment="1">
      <alignment horizontal="center" vertical="center"/>
    </xf>
    <xf numFmtId="10" fontId="10" fillId="0" borderId="0" xfId="0" applyNumberFormat="1" applyFont="1" applyAlignment="1">
      <alignment vertical="center"/>
    </xf>
    <xf numFmtId="10" fontId="26" fillId="8" borderId="8" xfId="0" applyNumberFormat="1" applyFont="1" applyFill="1" applyBorder="1" applyAlignment="1">
      <alignment vertical="center"/>
    </xf>
    <xf numFmtId="10" fontId="10" fillId="0" borderId="16" xfId="0" applyNumberFormat="1" applyFont="1" applyBorder="1" applyAlignment="1">
      <alignment vertical="center"/>
    </xf>
    <xf numFmtId="10" fontId="2" fillId="0" borderId="0" xfId="0" applyNumberFormat="1" applyFont="1" applyAlignment="1">
      <alignment vertical="center"/>
    </xf>
    <xf numFmtId="10" fontId="21" fillId="0" borderId="0" xfId="0" applyNumberFormat="1" applyFont="1" applyAlignment="1">
      <alignment vertical="center"/>
    </xf>
    <xf numFmtId="0" fontId="18" fillId="0" borderId="0" xfId="0" applyFont="1" applyAlignment="1">
      <alignment vertical="center"/>
    </xf>
    <xf numFmtId="0" fontId="5" fillId="2" borderId="0" xfId="0" applyFont="1" applyFill="1" applyAlignment="1">
      <alignment horizontal="right" vertical="center"/>
    </xf>
    <xf numFmtId="44" fontId="10" fillId="0" borderId="0" xfId="0" applyNumberFormat="1" applyFont="1" applyAlignment="1">
      <alignment vertical="center"/>
    </xf>
    <xf numFmtId="10" fontId="18" fillId="0" borderId="12" xfId="0" applyNumberFormat="1" applyFont="1" applyBorder="1" applyAlignment="1">
      <alignment vertical="center"/>
    </xf>
    <xf numFmtId="44" fontId="2" fillId="0" borderId="21" xfId="0" applyNumberFormat="1" applyFont="1" applyBorder="1" applyAlignment="1">
      <alignment vertical="center"/>
    </xf>
    <xf numFmtId="10" fontId="18" fillId="0" borderId="0" xfId="0" applyNumberFormat="1" applyFont="1" applyAlignment="1">
      <alignment vertical="center"/>
    </xf>
    <xf numFmtId="10" fontId="30" fillId="0" borderId="10" xfId="0" applyNumberFormat="1" applyFont="1" applyBorder="1" applyAlignment="1">
      <alignment vertical="center"/>
    </xf>
    <xf numFmtId="164" fontId="31" fillId="8" borderId="9" xfId="2" applyNumberFormat="1" applyFont="1" applyFill="1" applyBorder="1" applyAlignment="1">
      <alignment horizontal="center" vertical="center"/>
    </xf>
    <xf numFmtId="0" fontId="23" fillId="0" borderId="0" xfId="0" applyFont="1" applyAlignment="1">
      <alignment horizontal="center" vertical="center" wrapText="1"/>
    </xf>
    <xf numFmtId="0" fontId="29" fillId="9" borderId="2" xfId="0" applyFont="1" applyFill="1" applyBorder="1" applyAlignment="1">
      <alignment horizontal="center" vertical="center" wrapText="1"/>
    </xf>
    <xf numFmtId="0" fontId="29" fillId="9" borderId="3" xfId="0" applyFont="1" applyFill="1" applyBorder="1" applyAlignment="1">
      <alignment horizontal="center" vertical="center"/>
    </xf>
    <xf numFmtId="0" fontId="29" fillId="9" borderId="4" xfId="0" applyFont="1" applyFill="1" applyBorder="1" applyAlignment="1">
      <alignment horizontal="center" vertical="center"/>
    </xf>
    <xf numFmtId="44" fontId="15" fillId="0" borderId="22" xfId="0" applyNumberFormat="1" applyFont="1" applyBorder="1" applyAlignment="1">
      <alignment horizontal="center" vertical="center" wrapText="1"/>
    </xf>
    <xf numFmtId="44" fontId="15" fillId="0" borderId="23" xfId="0" applyNumberFormat="1" applyFont="1" applyBorder="1" applyAlignment="1">
      <alignment horizontal="center" vertical="center" wrapText="1"/>
    </xf>
    <xf numFmtId="44" fontId="15" fillId="0" borderId="24" xfId="0" applyNumberFormat="1" applyFont="1" applyBorder="1" applyAlignment="1">
      <alignment horizontal="center" vertical="center" wrapText="1"/>
    </xf>
    <xf numFmtId="0" fontId="8" fillId="0" borderId="0" xfId="0" applyFont="1" applyAlignment="1">
      <alignment horizontal="center" vertical="center"/>
    </xf>
    <xf numFmtId="0" fontId="20" fillId="5" borderId="13" xfId="0" applyFont="1" applyFill="1" applyBorder="1" applyAlignment="1">
      <alignment horizontal="center" vertical="center"/>
    </xf>
    <xf numFmtId="0" fontId="20" fillId="5" borderId="14" xfId="0" applyFont="1" applyFill="1" applyBorder="1" applyAlignment="1">
      <alignment horizontal="center" vertical="center"/>
    </xf>
    <xf numFmtId="0" fontId="20" fillId="5" borderId="15" xfId="0" applyFont="1" applyFill="1" applyBorder="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right" vertical="center"/>
    </xf>
    <xf numFmtId="0" fontId="24" fillId="0" borderId="16" xfId="0" applyFont="1" applyBorder="1" applyAlignment="1">
      <alignment horizontal="center" vertical="center"/>
    </xf>
    <xf numFmtId="0" fontId="14" fillId="0" borderId="0" xfId="0" applyFont="1" applyAlignment="1">
      <alignment horizontal="center" vertical="center"/>
    </xf>
    <xf numFmtId="0" fontId="29" fillId="9" borderId="2" xfId="0" applyFont="1" applyFill="1" applyBorder="1" applyAlignment="1">
      <alignment horizontal="center" vertical="center"/>
    </xf>
    <xf numFmtId="44" fontId="2" fillId="3" borderId="1" xfId="1" applyFont="1" applyFill="1" applyBorder="1" applyAlignment="1">
      <alignment horizontal="center" vertical="center"/>
    </xf>
    <xf numFmtId="10" fontId="10" fillId="0" borderId="11" xfId="2" applyNumberFormat="1" applyFont="1" applyFill="1" applyBorder="1" applyAlignment="1">
      <alignment horizontal="center" vertical="center"/>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823D0F"/>
      <color rgb="FF242424"/>
      <color rgb="FFE6DCD2"/>
      <color rgb="FFDBBF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93582</xdr:colOff>
      <xdr:row>14</xdr:row>
      <xdr:rowOff>227262</xdr:rowOff>
    </xdr:from>
    <xdr:to>
      <xdr:col>6</xdr:col>
      <xdr:colOff>708529</xdr:colOff>
      <xdr:row>14</xdr:row>
      <xdr:rowOff>334210</xdr:rowOff>
    </xdr:to>
    <xdr:sp macro="" textlink="">
      <xdr:nvSpPr>
        <xdr:cNvPr id="2" name="Flecha derecha 1">
          <a:extLst>
            <a:ext uri="{FF2B5EF4-FFF2-40B4-BE49-F238E27FC236}">
              <a16:creationId xmlns:a16="http://schemas.microsoft.com/office/drawing/2014/main" id="{6F611596-BB8A-E22D-91A8-9F4B334E0D1A}"/>
            </a:ext>
          </a:extLst>
        </xdr:cNvPr>
        <xdr:cNvSpPr/>
      </xdr:nvSpPr>
      <xdr:spPr>
        <a:xfrm rot="10800000">
          <a:off x="6831266" y="4451683"/>
          <a:ext cx="614947" cy="106948"/>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93582</xdr:colOff>
      <xdr:row>13</xdr:row>
      <xdr:rowOff>227262</xdr:rowOff>
    </xdr:from>
    <xdr:to>
      <xdr:col>6</xdr:col>
      <xdr:colOff>708529</xdr:colOff>
      <xdr:row>13</xdr:row>
      <xdr:rowOff>334210</xdr:rowOff>
    </xdr:to>
    <xdr:sp macro="" textlink="">
      <xdr:nvSpPr>
        <xdr:cNvPr id="4" name="Flecha derecha 3">
          <a:extLst>
            <a:ext uri="{FF2B5EF4-FFF2-40B4-BE49-F238E27FC236}">
              <a16:creationId xmlns:a16="http://schemas.microsoft.com/office/drawing/2014/main" id="{CB7BB747-BAC4-7241-AF83-F35A654F85A5}"/>
            </a:ext>
          </a:extLst>
        </xdr:cNvPr>
        <xdr:cNvSpPr/>
      </xdr:nvSpPr>
      <xdr:spPr>
        <a:xfrm rot="10800000">
          <a:off x="6811882" y="4634162"/>
          <a:ext cx="614947" cy="106948"/>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93582</xdr:colOff>
      <xdr:row>13</xdr:row>
      <xdr:rowOff>227262</xdr:rowOff>
    </xdr:from>
    <xdr:to>
      <xdr:col>6</xdr:col>
      <xdr:colOff>708529</xdr:colOff>
      <xdr:row>13</xdr:row>
      <xdr:rowOff>334210</xdr:rowOff>
    </xdr:to>
    <xdr:sp macro="" textlink="">
      <xdr:nvSpPr>
        <xdr:cNvPr id="3" name="Flecha derecha 2">
          <a:extLst>
            <a:ext uri="{FF2B5EF4-FFF2-40B4-BE49-F238E27FC236}">
              <a16:creationId xmlns:a16="http://schemas.microsoft.com/office/drawing/2014/main" id="{7BED7CF7-B58E-6740-B8DF-4FEE358DD632}"/>
            </a:ext>
          </a:extLst>
        </xdr:cNvPr>
        <xdr:cNvSpPr/>
      </xdr:nvSpPr>
      <xdr:spPr>
        <a:xfrm rot="10800000">
          <a:off x="6811882" y="4862762"/>
          <a:ext cx="614947" cy="106948"/>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93582</xdr:colOff>
      <xdr:row>13</xdr:row>
      <xdr:rowOff>227262</xdr:rowOff>
    </xdr:from>
    <xdr:to>
      <xdr:col>6</xdr:col>
      <xdr:colOff>708529</xdr:colOff>
      <xdr:row>13</xdr:row>
      <xdr:rowOff>334210</xdr:rowOff>
    </xdr:to>
    <xdr:sp macro="" textlink="">
      <xdr:nvSpPr>
        <xdr:cNvPr id="2" name="Flecha derecha 1">
          <a:extLst>
            <a:ext uri="{FF2B5EF4-FFF2-40B4-BE49-F238E27FC236}">
              <a16:creationId xmlns:a16="http://schemas.microsoft.com/office/drawing/2014/main" id="{DE0D3E3E-51F0-8442-821D-6D66A1C9E5B3}"/>
            </a:ext>
          </a:extLst>
        </xdr:cNvPr>
        <xdr:cNvSpPr/>
      </xdr:nvSpPr>
      <xdr:spPr>
        <a:xfrm rot="10800000">
          <a:off x="6811882" y="4418262"/>
          <a:ext cx="614947" cy="106948"/>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93582</xdr:colOff>
      <xdr:row>13</xdr:row>
      <xdr:rowOff>227262</xdr:rowOff>
    </xdr:from>
    <xdr:to>
      <xdr:col>6</xdr:col>
      <xdr:colOff>708529</xdr:colOff>
      <xdr:row>13</xdr:row>
      <xdr:rowOff>334210</xdr:rowOff>
    </xdr:to>
    <xdr:sp macro="" textlink="">
      <xdr:nvSpPr>
        <xdr:cNvPr id="3" name="Flecha derecha 2">
          <a:extLst>
            <a:ext uri="{FF2B5EF4-FFF2-40B4-BE49-F238E27FC236}">
              <a16:creationId xmlns:a16="http://schemas.microsoft.com/office/drawing/2014/main" id="{F9AEB5B3-E7AD-1642-9767-831D72246E19}"/>
            </a:ext>
          </a:extLst>
        </xdr:cNvPr>
        <xdr:cNvSpPr/>
      </xdr:nvSpPr>
      <xdr:spPr>
        <a:xfrm rot="10800000">
          <a:off x="6811882" y="4634162"/>
          <a:ext cx="614947" cy="106948"/>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3087C-3A2F-6540-B0C4-1D7BF7AE182E}">
  <sheetPr>
    <pageSetUpPr fitToPage="1"/>
  </sheetPr>
  <dimension ref="C2:K52"/>
  <sheetViews>
    <sheetView showGridLines="0" zoomScale="107" zoomScaleNormal="100" workbookViewId="0">
      <selection activeCell="D5" sqref="D5"/>
    </sheetView>
  </sheetViews>
  <sheetFormatPr baseColWidth="10" defaultRowHeight="25" customHeight="1"/>
  <cols>
    <col min="1" max="2" width="10.83203125" style="1"/>
    <col min="3" max="3" width="4" style="1" customWidth="1"/>
    <col min="4" max="4" width="30.83203125" style="1" customWidth="1"/>
    <col min="5" max="5" width="10.83203125" style="2" customWidth="1"/>
    <col min="6" max="6" width="20.83203125" style="1" customWidth="1"/>
    <col min="7" max="7" width="10.83203125" style="1" customWidth="1"/>
    <col min="8" max="8" width="4.83203125" style="1" customWidth="1"/>
    <col min="9" max="9" width="30.83203125" style="1" customWidth="1"/>
    <col min="10" max="10" width="10.83203125" style="1" customWidth="1"/>
    <col min="11" max="11" width="20.83203125" style="1" customWidth="1"/>
    <col min="12" max="12" width="4.83203125" style="1" customWidth="1"/>
    <col min="13" max="13" width="23" style="1" customWidth="1"/>
    <col min="14" max="16384" width="10.83203125" style="1"/>
  </cols>
  <sheetData>
    <row r="2" spans="3:11" ht="35" customHeight="1">
      <c r="C2" s="95" t="s">
        <v>54</v>
      </c>
      <c r="D2" s="95"/>
      <c r="E2" s="95"/>
      <c r="F2" s="95"/>
      <c r="G2" s="95"/>
      <c r="H2" s="95"/>
      <c r="I2" s="95"/>
      <c r="J2" s="95"/>
      <c r="K2" s="95"/>
    </row>
    <row r="4" spans="3:11" ht="40" customHeight="1">
      <c r="C4" s="102" t="s">
        <v>33</v>
      </c>
      <c r="D4" s="102"/>
      <c r="E4" s="102"/>
      <c r="F4" s="102"/>
      <c r="G4" s="102"/>
      <c r="H4" s="102"/>
      <c r="I4" s="102"/>
      <c r="J4" s="102"/>
      <c r="K4" s="102"/>
    </row>
    <row r="5" spans="3:11" ht="25" customHeight="1" thickBot="1"/>
    <row r="6" spans="3:11" ht="40" customHeight="1" thickBot="1">
      <c r="C6" s="103" t="s">
        <v>1</v>
      </c>
      <c r="D6" s="104"/>
      <c r="E6" s="104"/>
      <c r="F6" s="105"/>
      <c r="H6" s="106" t="s">
        <v>18</v>
      </c>
      <c r="I6" s="106"/>
      <c r="J6" s="107"/>
      <c r="K6" s="31">
        <v>0.35</v>
      </c>
    </row>
    <row r="7" spans="3:11" ht="25" customHeight="1" thickTop="1" thickBot="1">
      <c r="C7" s="18" t="s">
        <v>6</v>
      </c>
      <c r="D7" s="19"/>
      <c r="E7" s="20"/>
      <c r="F7" s="23"/>
    </row>
    <row r="8" spans="3:11" ht="25" customHeight="1" thickBot="1">
      <c r="C8" s="5"/>
      <c r="D8" s="1" t="s">
        <v>50</v>
      </c>
      <c r="E8" s="6"/>
      <c r="F8" s="7">
        <v>8120</v>
      </c>
      <c r="H8" s="108" t="s">
        <v>53</v>
      </c>
      <c r="I8" s="108"/>
      <c r="J8" s="108"/>
      <c r="K8" s="108"/>
    </row>
    <row r="9" spans="3:11" ht="25" customHeight="1" thickBot="1">
      <c r="C9" s="5"/>
      <c r="D9" s="1" t="s">
        <v>0</v>
      </c>
      <c r="E9" s="65">
        <v>0.16</v>
      </c>
      <c r="F9" s="8">
        <f>$F$8*E9</f>
        <v>1299.2</v>
      </c>
      <c r="I9" s="67" t="s">
        <v>19</v>
      </c>
    </row>
    <row r="10" spans="3:11" ht="25" customHeight="1" thickBot="1">
      <c r="C10" s="5"/>
      <c r="D10" s="1" t="s">
        <v>15</v>
      </c>
      <c r="E10" s="64">
        <v>0.05</v>
      </c>
      <c r="F10" s="9">
        <f>$F$8*E10</f>
        <v>406</v>
      </c>
      <c r="I10" s="1" t="s">
        <v>20</v>
      </c>
    </row>
    <row r="11" spans="3:11" ht="25" customHeight="1" thickBot="1">
      <c r="C11" s="5"/>
      <c r="D11" s="1" t="s">
        <v>51</v>
      </c>
      <c r="E11" s="64">
        <v>0.1</v>
      </c>
      <c r="F11" s="9">
        <f>$F$8*E11</f>
        <v>812</v>
      </c>
      <c r="I11" s="1" t="s">
        <v>21</v>
      </c>
    </row>
    <row r="12" spans="3:11" ht="25" customHeight="1" thickBot="1">
      <c r="C12" s="5"/>
      <c r="D12" s="10" t="s">
        <v>49</v>
      </c>
      <c r="E12" s="60"/>
      <c r="F12" s="61">
        <v>152</v>
      </c>
      <c r="I12" s="1" t="s">
        <v>22</v>
      </c>
    </row>
    <row r="13" spans="3:11" ht="25" customHeight="1">
      <c r="C13" s="5"/>
      <c r="D13" s="3" t="s">
        <v>16</v>
      </c>
      <c r="E13" s="4"/>
      <c r="F13" s="12">
        <f>SUM(F8:F12)</f>
        <v>10789.2</v>
      </c>
      <c r="I13" s="1" t="s">
        <v>23</v>
      </c>
    </row>
    <row r="14" spans="3:11" ht="25" customHeight="1" thickBot="1">
      <c r="C14" s="5"/>
      <c r="D14" s="1" t="s">
        <v>24</v>
      </c>
      <c r="E14" s="24">
        <f>$K$6</f>
        <v>0.35</v>
      </c>
      <c r="F14" s="47">
        <f>(F13/(1-E14))-F13</f>
        <v>5809.5692307692298</v>
      </c>
      <c r="G14" s="48"/>
      <c r="I14" s="50"/>
      <c r="J14" s="48"/>
      <c r="K14" s="49"/>
    </row>
    <row r="15" spans="3:11" ht="40" customHeight="1" thickBot="1">
      <c r="C15" s="35" t="s">
        <v>5</v>
      </c>
      <c r="D15" s="36"/>
      <c r="E15" s="37"/>
      <c r="F15" s="38">
        <f>F13+F14</f>
        <v>16598.76923076923</v>
      </c>
      <c r="H15" s="99" t="s">
        <v>26</v>
      </c>
      <c r="I15" s="100"/>
      <c r="J15" s="100"/>
      <c r="K15" s="101"/>
    </row>
    <row r="16" spans="3:11" ht="25" customHeight="1" thickBot="1">
      <c r="C16" s="13"/>
      <c r="D16" s="13"/>
      <c r="E16" s="14"/>
      <c r="F16" s="13"/>
      <c r="G16" s="13"/>
      <c r="H16" s="13" t="s">
        <v>25</v>
      </c>
      <c r="I16" s="13"/>
      <c r="J16" s="13"/>
      <c r="K16" s="13"/>
    </row>
    <row r="17" spans="3:11" ht="25" customHeight="1" thickTop="1">
      <c r="E17" s="1"/>
    </row>
    <row r="18" spans="3:11" ht="40" customHeight="1">
      <c r="C18" s="109" t="s">
        <v>55</v>
      </c>
      <c r="D18" s="109"/>
      <c r="E18" s="109"/>
      <c r="F18" s="109"/>
      <c r="G18" s="109"/>
      <c r="H18" s="109"/>
      <c r="I18" s="109"/>
      <c r="J18" s="109"/>
      <c r="K18" s="109"/>
    </row>
    <row r="19" spans="3:11" ht="25" customHeight="1" thickBot="1"/>
    <row r="20" spans="3:11" ht="51" customHeight="1">
      <c r="C20" s="96" t="s">
        <v>71</v>
      </c>
      <c r="D20" s="97"/>
      <c r="E20" s="97"/>
      <c r="F20" s="98"/>
    </row>
    <row r="21" spans="3:11" ht="25" customHeight="1">
      <c r="C21" s="26" t="s">
        <v>7</v>
      </c>
      <c r="D21" s="25"/>
      <c r="E21" s="25"/>
      <c r="F21" s="27"/>
    </row>
    <row r="22" spans="3:11" ht="25" customHeight="1">
      <c r="C22" s="5"/>
      <c r="D22" s="1" t="s">
        <v>60</v>
      </c>
      <c r="E22" s="6"/>
      <c r="F22" s="9">
        <f>$F$15</f>
        <v>16598.76923076923</v>
      </c>
    </row>
    <row r="23" spans="3:11" ht="25" customHeight="1">
      <c r="C23" s="5"/>
      <c r="D23" s="10"/>
      <c r="E23" s="22"/>
      <c r="F23" s="11"/>
    </row>
    <row r="24" spans="3:11" ht="25" customHeight="1">
      <c r="C24" s="28"/>
      <c r="D24" s="3" t="s">
        <v>62</v>
      </c>
      <c r="E24" s="87"/>
      <c r="F24" s="29">
        <f>SUM(F22:F23)</f>
        <v>16598.76923076923</v>
      </c>
    </row>
    <row r="25" spans="3:11" ht="25" customHeight="1">
      <c r="C25" s="26" t="s">
        <v>8</v>
      </c>
      <c r="D25" s="25"/>
      <c r="E25" s="52"/>
      <c r="F25" s="27"/>
    </row>
    <row r="26" spans="3:11" ht="25" customHeight="1">
      <c r="C26" s="5"/>
      <c r="D26" s="1" t="s">
        <v>63</v>
      </c>
      <c r="E26" s="51"/>
      <c r="F26" s="9">
        <f>$F$13</f>
        <v>10789.2</v>
      </c>
    </row>
    <row r="27" spans="3:11" ht="25" customHeight="1">
      <c r="C27" s="5"/>
      <c r="D27" s="10"/>
      <c r="E27" s="22"/>
      <c r="F27" s="11"/>
    </row>
    <row r="28" spans="3:11" ht="25" customHeight="1">
      <c r="C28" s="28"/>
      <c r="D28" s="3" t="s">
        <v>65</v>
      </c>
      <c r="E28" s="3"/>
      <c r="F28" s="29">
        <f>SUM(F25:F26)</f>
        <v>10789.2</v>
      </c>
    </row>
    <row r="29" spans="3:11" ht="25" customHeight="1">
      <c r="C29" s="26" t="s">
        <v>59</v>
      </c>
      <c r="D29" s="25"/>
      <c r="E29" s="52"/>
      <c r="F29" s="27"/>
    </row>
    <row r="30" spans="3:11" ht="25" customHeight="1">
      <c r="C30" s="5"/>
      <c r="D30" s="33"/>
      <c r="E30" s="34"/>
      <c r="F30" s="32"/>
    </row>
    <row r="31" spans="3:11" ht="25" customHeight="1">
      <c r="C31" s="28"/>
      <c r="D31" s="3" t="s">
        <v>66</v>
      </c>
      <c r="E31" s="3"/>
      <c r="F31" s="29">
        <f>SUM(F30:F30)</f>
        <v>0</v>
      </c>
    </row>
    <row r="32" spans="3:11" ht="40" customHeight="1">
      <c r="C32" s="15"/>
      <c r="D32" s="88" t="s">
        <v>17</v>
      </c>
      <c r="E32" s="16"/>
      <c r="F32" s="17">
        <f>F24-F28+F31</f>
        <v>5809.5692307692298</v>
      </c>
    </row>
    <row r="33" spans="3:11" ht="34" customHeight="1" thickBot="1">
      <c r="C33" s="39"/>
      <c r="D33" s="40" t="s">
        <v>56</v>
      </c>
      <c r="E33" s="41"/>
      <c r="F33" s="42">
        <f>F32/F22</f>
        <v>0.34999999999999992</v>
      </c>
    </row>
    <row r="34" spans="3:11" ht="59" customHeight="1" thickBot="1">
      <c r="E34" s="1"/>
    </row>
    <row r="35" spans="3:11" ht="51" customHeight="1">
      <c r="C35" s="96" t="s">
        <v>69</v>
      </c>
      <c r="D35" s="97"/>
      <c r="E35" s="97"/>
      <c r="F35" s="98"/>
      <c r="H35" s="96" t="s">
        <v>70</v>
      </c>
      <c r="I35" s="97"/>
      <c r="J35" s="97"/>
      <c r="K35" s="98"/>
    </row>
    <row r="36" spans="3:11" ht="25" customHeight="1">
      <c r="C36" s="26" t="s">
        <v>7</v>
      </c>
      <c r="D36" s="25"/>
      <c r="E36" s="25"/>
      <c r="F36" s="27"/>
      <c r="H36" s="26" t="s">
        <v>7</v>
      </c>
      <c r="I36" s="25"/>
      <c r="J36" s="25"/>
      <c r="K36" s="27"/>
    </row>
    <row r="37" spans="3:11" ht="25" customHeight="1">
      <c r="C37" s="5"/>
      <c r="D37" s="1" t="s">
        <v>60</v>
      </c>
      <c r="E37" s="6"/>
      <c r="F37" s="9">
        <f>$F$15</f>
        <v>16598.76923076923</v>
      </c>
      <c r="H37" s="5"/>
      <c r="I37" s="1" t="s">
        <v>60</v>
      </c>
      <c r="J37" s="6"/>
      <c r="K37" s="9">
        <f>$F$15</f>
        <v>16598.76923076923</v>
      </c>
    </row>
    <row r="38" spans="3:11" ht="25" customHeight="1">
      <c r="C38" s="5"/>
      <c r="D38" s="1" t="s">
        <v>61</v>
      </c>
      <c r="E38" s="24">
        <v>0.16</v>
      </c>
      <c r="F38" s="9">
        <f>($F$37/(1+E38))-$F$37</f>
        <v>-2289.4854111405821</v>
      </c>
      <c r="H38" s="5"/>
      <c r="I38" s="1" t="s">
        <v>61</v>
      </c>
      <c r="J38" s="24">
        <v>0.16</v>
      </c>
      <c r="K38" s="9">
        <f>($F$37/(1+J38))-$F$37</f>
        <v>-2289.4854111405821</v>
      </c>
    </row>
    <row r="39" spans="3:11" ht="25" customHeight="1">
      <c r="C39" s="5"/>
      <c r="D39" s="10"/>
      <c r="E39" s="22"/>
      <c r="F39" s="11"/>
      <c r="H39" s="5"/>
      <c r="I39" s="10"/>
      <c r="J39" s="22"/>
      <c r="K39" s="11"/>
    </row>
    <row r="40" spans="3:11" ht="25" customHeight="1">
      <c r="C40" s="28"/>
      <c r="D40" s="3" t="s">
        <v>62</v>
      </c>
      <c r="E40" s="87"/>
      <c r="F40" s="29">
        <f>SUM(F37:F39)</f>
        <v>14309.283819628648</v>
      </c>
      <c r="H40" s="28"/>
      <c r="I40" s="3" t="s">
        <v>62</v>
      </c>
      <c r="J40" s="87"/>
      <c r="K40" s="29">
        <f>SUM(K37:K39)</f>
        <v>14309.283819628648</v>
      </c>
    </row>
    <row r="41" spans="3:11" ht="25" customHeight="1">
      <c r="C41" s="26" t="s">
        <v>8</v>
      </c>
      <c r="D41" s="25"/>
      <c r="E41" s="52"/>
      <c r="F41" s="27"/>
      <c r="H41" s="26" t="s">
        <v>8</v>
      </c>
      <c r="I41" s="25"/>
      <c r="J41" s="52"/>
      <c r="K41" s="27"/>
    </row>
    <row r="42" spans="3:11" ht="25" customHeight="1">
      <c r="C42" s="5"/>
      <c r="D42" s="1" t="s">
        <v>63</v>
      </c>
      <c r="E42" s="51"/>
      <c r="F42" s="9">
        <f>$F$13</f>
        <v>10789.2</v>
      </c>
      <c r="H42" s="5"/>
      <c r="I42" s="1" t="s">
        <v>63</v>
      </c>
      <c r="J42" s="51"/>
      <c r="K42" s="9">
        <f>$F$13</f>
        <v>10789.2</v>
      </c>
    </row>
    <row r="43" spans="3:11" ht="25" customHeight="1">
      <c r="C43" s="5"/>
      <c r="D43" s="70" t="s">
        <v>64</v>
      </c>
      <c r="E43" s="21"/>
      <c r="F43" s="8">
        <f>-($F$9)</f>
        <v>-1299.2</v>
      </c>
      <c r="H43" s="5"/>
      <c r="I43" s="70" t="s">
        <v>64</v>
      </c>
      <c r="J43" s="21"/>
      <c r="K43" s="8">
        <v>0</v>
      </c>
    </row>
    <row r="44" spans="3:11" ht="25" customHeight="1">
      <c r="C44" s="5"/>
      <c r="D44" s="10"/>
      <c r="E44" s="22"/>
      <c r="F44" s="11"/>
      <c r="H44" s="5"/>
      <c r="I44" s="10"/>
      <c r="J44" s="22"/>
      <c r="K44" s="11"/>
    </row>
    <row r="45" spans="3:11" ht="25" customHeight="1">
      <c r="C45" s="28"/>
      <c r="D45" s="3" t="s">
        <v>65</v>
      </c>
      <c r="E45" s="3"/>
      <c r="F45" s="29">
        <f>SUM(F41:F43)</f>
        <v>9490</v>
      </c>
      <c r="H45" s="28"/>
      <c r="I45" s="3" t="s">
        <v>65</v>
      </c>
      <c r="J45" s="3"/>
      <c r="K45" s="29">
        <f>SUM(K41:K43)</f>
        <v>10789.2</v>
      </c>
    </row>
    <row r="46" spans="3:11" ht="25" customHeight="1">
      <c r="C46" s="26" t="s">
        <v>59</v>
      </c>
      <c r="D46" s="25"/>
      <c r="E46" s="52"/>
      <c r="F46" s="27"/>
      <c r="H46" s="26" t="s">
        <v>59</v>
      </c>
      <c r="I46" s="25"/>
      <c r="J46" s="52"/>
      <c r="K46" s="27"/>
    </row>
    <row r="47" spans="3:11" ht="25" customHeight="1">
      <c r="C47" s="5"/>
      <c r="D47" s="33"/>
      <c r="E47" s="34"/>
      <c r="F47" s="32"/>
      <c r="H47" s="5"/>
      <c r="I47" s="33"/>
      <c r="J47" s="34"/>
      <c r="K47" s="32"/>
    </row>
    <row r="48" spans="3:11" ht="25" customHeight="1">
      <c r="C48" s="28"/>
      <c r="D48" s="3" t="s">
        <v>66</v>
      </c>
      <c r="E48" s="3"/>
      <c r="F48" s="29">
        <f>SUM(F47:F47)</f>
        <v>0</v>
      </c>
      <c r="H48" s="28"/>
      <c r="I48" s="3" t="s">
        <v>66</v>
      </c>
      <c r="J48" s="3"/>
      <c r="K48" s="29">
        <f>SUM(K47:K47)</f>
        <v>0</v>
      </c>
    </row>
    <row r="49" spans="3:11" ht="40" customHeight="1">
      <c r="C49" s="15"/>
      <c r="D49" s="88" t="s">
        <v>17</v>
      </c>
      <c r="E49" s="16"/>
      <c r="F49" s="17">
        <f>F40-F45+F48</f>
        <v>4819.2838196286484</v>
      </c>
      <c r="H49" s="15"/>
      <c r="I49" s="88" t="s">
        <v>17</v>
      </c>
      <c r="J49" s="16"/>
      <c r="K49" s="17">
        <f>K40-K45+K48</f>
        <v>3520.0838196286477</v>
      </c>
    </row>
    <row r="50" spans="3:11" ht="34" customHeight="1" thickBot="1">
      <c r="C50" s="43"/>
      <c r="D50" s="44" t="s">
        <v>56</v>
      </c>
      <c r="E50" s="45"/>
      <c r="F50" s="46">
        <f>F49/F37</f>
        <v>0.29033982897329008</v>
      </c>
      <c r="G50" s="30"/>
      <c r="H50" s="43"/>
      <c r="I50" s="44" t="s">
        <v>56</v>
      </c>
      <c r="J50" s="45"/>
      <c r="K50" s="46">
        <f>K49/K37</f>
        <v>0.21206896551724141</v>
      </c>
    </row>
    <row r="51" spans="3:11" ht="25" customHeight="1">
      <c r="E51" s="1"/>
    </row>
    <row r="52" spans="3:11" ht="25" customHeight="1">
      <c r="K52" s="72" t="s">
        <v>57</v>
      </c>
    </row>
  </sheetData>
  <mergeCells count="10">
    <mergeCell ref="C2:K2"/>
    <mergeCell ref="C20:F20"/>
    <mergeCell ref="C35:F35"/>
    <mergeCell ref="H35:K35"/>
    <mergeCell ref="H15:K15"/>
    <mergeCell ref="C4:K4"/>
    <mergeCell ref="C6:F6"/>
    <mergeCell ref="H6:J6"/>
    <mergeCell ref="H8:K8"/>
    <mergeCell ref="C18:K18"/>
  </mergeCells>
  <printOptions horizontalCentered="1"/>
  <pageMargins left="0.5" right="0.5" top="0.5" bottom="0.5" header="0.3" footer="0.3"/>
  <pageSetup scale="52"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A5637-BABE-1E42-A83A-C8A8A74BE843}">
  <sheetPr>
    <pageSetUpPr fitToPage="1"/>
  </sheetPr>
  <dimension ref="C2:K55"/>
  <sheetViews>
    <sheetView showGridLines="0" tabSelected="1" topLeftCell="A35" zoomScaleNormal="100" workbookViewId="0">
      <selection activeCell="K12" sqref="K12"/>
    </sheetView>
  </sheetViews>
  <sheetFormatPr baseColWidth="10" defaultRowHeight="25" customHeight="1"/>
  <cols>
    <col min="1" max="2" width="10.83203125" style="1"/>
    <col min="3" max="3" width="4" style="1" customWidth="1"/>
    <col min="4" max="4" width="34.5" style="1" customWidth="1"/>
    <col min="5" max="5" width="10.83203125" style="2" customWidth="1"/>
    <col min="6" max="6" width="20.83203125" style="1" customWidth="1"/>
    <col min="7" max="7" width="10.83203125" style="1" customWidth="1"/>
    <col min="8" max="8" width="4.83203125" style="1" customWidth="1"/>
    <col min="9" max="9" width="34.5" style="1" customWidth="1"/>
    <col min="10" max="10" width="10.83203125" style="1" customWidth="1"/>
    <col min="11" max="11" width="20.83203125" style="1" customWidth="1"/>
    <col min="12" max="12" width="4.83203125" style="1" customWidth="1"/>
    <col min="13" max="13" width="23" style="1" customWidth="1"/>
    <col min="14" max="16384" width="10.83203125" style="1"/>
  </cols>
  <sheetData>
    <row r="2" spans="3:11" ht="35" customHeight="1">
      <c r="C2" s="95" t="s">
        <v>54</v>
      </c>
      <c r="D2" s="95"/>
      <c r="E2" s="95"/>
      <c r="F2" s="95"/>
      <c r="G2" s="95"/>
      <c r="H2" s="95"/>
      <c r="I2" s="95"/>
      <c r="J2" s="95"/>
      <c r="K2" s="95"/>
    </row>
    <row r="4" spans="3:11" ht="40" customHeight="1">
      <c r="C4" s="102" t="s">
        <v>74</v>
      </c>
      <c r="D4" s="102"/>
      <c r="E4" s="102"/>
      <c r="F4" s="102"/>
      <c r="G4" s="102"/>
      <c r="H4" s="102"/>
      <c r="I4" s="102"/>
      <c r="J4" s="102"/>
      <c r="K4" s="102"/>
    </row>
    <row r="5" spans="3:11" ht="25" customHeight="1" thickBot="1"/>
    <row r="6" spans="3:11" ht="40" customHeight="1" thickBot="1">
      <c r="C6" s="103" t="s">
        <v>1</v>
      </c>
      <c r="D6" s="104"/>
      <c r="E6" s="104"/>
      <c r="F6" s="105"/>
      <c r="H6" s="106" t="s">
        <v>4</v>
      </c>
      <c r="I6" s="106"/>
      <c r="J6" s="107"/>
      <c r="K6" s="31">
        <v>0.2</v>
      </c>
    </row>
    <row r="7" spans="3:11" ht="25" customHeight="1" thickTop="1">
      <c r="C7" s="18" t="s">
        <v>6</v>
      </c>
      <c r="D7" s="19"/>
      <c r="E7" s="20"/>
      <c r="F7" s="54"/>
    </row>
    <row r="8" spans="3:11" ht="25" customHeight="1" thickBot="1">
      <c r="C8" s="5"/>
      <c r="D8" s="1" t="s">
        <v>58</v>
      </c>
      <c r="E8" s="6"/>
      <c r="F8" s="55">
        <f>F13/(1+E9+E10+E11+E12)</f>
        <v>49861.64885496183</v>
      </c>
      <c r="H8" s="108" t="s">
        <v>53</v>
      </c>
      <c r="I8" s="108"/>
      <c r="J8" s="108"/>
      <c r="K8" s="108"/>
    </row>
    <row r="9" spans="3:11" ht="25" customHeight="1" thickTop="1" thickBot="1">
      <c r="C9" s="5"/>
      <c r="D9" s="1" t="s">
        <v>0</v>
      </c>
      <c r="E9" s="65">
        <v>0.16</v>
      </c>
      <c r="F9" s="8">
        <f>$F$8*E9</f>
        <v>7977.8638167938925</v>
      </c>
      <c r="G9" s="48"/>
      <c r="I9" s="1" t="s">
        <v>27</v>
      </c>
    </row>
    <row r="10" spans="3:11" ht="25" customHeight="1" thickBot="1">
      <c r="C10" s="5"/>
      <c r="D10" s="1" t="s">
        <v>15</v>
      </c>
      <c r="E10" s="64">
        <v>0.05</v>
      </c>
      <c r="F10" s="9">
        <f>$F$8*E10</f>
        <v>2493.0824427480916</v>
      </c>
      <c r="I10" s="1" t="s">
        <v>28</v>
      </c>
    </row>
    <row r="11" spans="3:11" ht="25" customHeight="1" thickBot="1">
      <c r="C11" s="5"/>
      <c r="D11" s="1" t="s">
        <v>51</v>
      </c>
      <c r="E11" s="64">
        <v>0.1</v>
      </c>
      <c r="F11" s="9">
        <f>$F$8*E11</f>
        <v>4986.1648854961832</v>
      </c>
      <c r="I11" s="67" t="s">
        <v>73</v>
      </c>
    </row>
    <row r="12" spans="3:11" ht="25" customHeight="1" thickBot="1">
      <c r="C12" s="5"/>
      <c r="D12" s="10" t="s">
        <v>49</v>
      </c>
      <c r="E12" s="112"/>
      <c r="F12" s="111">
        <v>45</v>
      </c>
    </row>
    <row r="13" spans="3:11" ht="25" customHeight="1" thickBot="1">
      <c r="C13" s="5"/>
      <c r="D13" s="3" t="s">
        <v>29</v>
      </c>
      <c r="E13" s="4"/>
      <c r="F13" s="53">
        <v>65318.76</v>
      </c>
      <c r="G13" s="89"/>
    </row>
    <row r="14" spans="3:11" ht="40" customHeight="1" thickBot="1">
      <c r="C14" s="35" t="s">
        <v>30</v>
      </c>
      <c r="D14" s="36"/>
      <c r="E14" s="37"/>
      <c r="F14" s="38">
        <f>F13</f>
        <v>65318.76</v>
      </c>
      <c r="H14" s="99" t="s">
        <v>26</v>
      </c>
      <c r="I14" s="100"/>
      <c r="J14" s="100"/>
      <c r="K14" s="101"/>
    </row>
    <row r="15" spans="3:11" ht="25" customHeight="1" thickBot="1">
      <c r="C15" s="13"/>
      <c r="D15" s="13"/>
      <c r="E15" s="14"/>
      <c r="F15" s="13"/>
      <c r="G15" s="13"/>
      <c r="H15" s="13"/>
      <c r="I15" s="13"/>
      <c r="J15" s="13"/>
      <c r="K15" s="13"/>
    </row>
    <row r="16" spans="3:11" ht="25" customHeight="1" thickTop="1">
      <c r="E16" s="1"/>
    </row>
    <row r="17" spans="3:11" ht="40" customHeight="1">
      <c r="C17" s="109" t="s">
        <v>55</v>
      </c>
      <c r="D17" s="109"/>
      <c r="E17" s="109"/>
      <c r="F17" s="109"/>
      <c r="G17" s="109"/>
      <c r="H17" s="109"/>
      <c r="I17" s="109"/>
      <c r="J17" s="109"/>
      <c r="K17" s="109"/>
    </row>
    <row r="18" spans="3:11" ht="25" customHeight="1" thickBot="1"/>
    <row r="19" spans="3:11" ht="51" customHeight="1">
      <c r="C19" s="110" t="s">
        <v>3</v>
      </c>
      <c r="D19" s="97"/>
      <c r="E19" s="97"/>
      <c r="F19" s="98"/>
      <c r="H19" s="96" t="s">
        <v>71</v>
      </c>
      <c r="I19" s="97"/>
      <c r="J19" s="97"/>
      <c r="K19" s="98"/>
    </row>
    <row r="20" spans="3:11" ht="25" customHeight="1">
      <c r="C20" s="26" t="s">
        <v>7</v>
      </c>
      <c r="D20" s="25"/>
      <c r="E20" s="25"/>
      <c r="F20" s="27"/>
      <c r="H20" s="26" t="s">
        <v>7</v>
      </c>
      <c r="I20" s="25"/>
      <c r="J20" s="25"/>
      <c r="K20" s="27"/>
    </row>
    <row r="21" spans="3:11" ht="25" customHeight="1">
      <c r="C21" s="5"/>
      <c r="D21" s="1" t="s">
        <v>68</v>
      </c>
      <c r="E21" s="6"/>
      <c r="F21" s="9">
        <f>$F$13</f>
        <v>65318.76</v>
      </c>
      <c r="H21" s="5"/>
      <c r="I21" s="1" t="s">
        <v>60</v>
      </c>
      <c r="J21" s="6"/>
      <c r="K21" s="9">
        <f>$F$13</f>
        <v>65318.76</v>
      </c>
    </row>
    <row r="22" spans="3:11" ht="25" customHeight="1">
      <c r="C22" s="5"/>
      <c r="D22" s="10"/>
      <c r="E22" s="22"/>
      <c r="F22" s="11"/>
      <c r="H22" s="5"/>
      <c r="I22" s="10"/>
      <c r="J22" s="22"/>
      <c r="K22" s="11"/>
    </row>
    <row r="23" spans="3:11" ht="25" customHeight="1">
      <c r="C23" s="28"/>
      <c r="D23" s="3" t="s">
        <v>62</v>
      </c>
      <c r="E23" s="87"/>
      <c r="F23" s="29">
        <f>SUM(F21:F22)</f>
        <v>65318.76</v>
      </c>
      <c r="H23" s="28"/>
      <c r="I23" s="3" t="s">
        <v>62</v>
      </c>
      <c r="J23" s="87"/>
      <c r="K23" s="29">
        <f>SUM(K21:K22)</f>
        <v>65318.76</v>
      </c>
    </row>
    <row r="24" spans="3:11" ht="25" customHeight="1">
      <c r="C24" s="26" t="s">
        <v>8</v>
      </c>
      <c r="D24" s="25"/>
      <c r="E24" s="52"/>
      <c r="F24" s="27"/>
      <c r="H24" s="26" t="s">
        <v>8</v>
      </c>
      <c r="I24" s="25"/>
      <c r="J24" s="52"/>
      <c r="K24" s="27"/>
    </row>
    <row r="25" spans="3:11" ht="25" customHeight="1">
      <c r="C25" s="5"/>
      <c r="D25" s="1" t="s">
        <v>63</v>
      </c>
      <c r="E25" s="51"/>
      <c r="F25" s="9">
        <f>$F$14</f>
        <v>65318.76</v>
      </c>
      <c r="H25" s="5"/>
      <c r="I25" s="1" t="s">
        <v>63</v>
      </c>
      <c r="J25" s="51"/>
      <c r="K25" s="9">
        <f>$F$14</f>
        <v>65318.76</v>
      </c>
    </row>
    <row r="26" spans="3:11" ht="25" customHeight="1">
      <c r="C26" s="5"/>
      <c r="D26" s="10"/>
      <c r="E26" s="22"/>
      <c r="F26" s="11"/>
      <c r="H26" s="5"/>
      <c r="I26" s="10"/>
      <c r="J26" s="22"/>
      <c r="K26" s="11"/>
    </row>
    <row r="27" spans="3:11" ht="25" customHeight="1">
      <c r="C27" s="28"/>
      <c r="D27" s="3" t="s">
        <v>65</v>
      </c>
      <c r="E27" s="3"/>
      <c r="F27" s="29">
        <f>SUM(F24:F25)</f>
        <v>65318.76</v>
      </c>
      <c r="H27" s="28"/>
      <c r="I27" s="3" t="s">
        <v>65</v>
      </c>
      <c r="J27" s="3"/>
      <c r="K27" s="29">
        <f>SUM(K24:K25)</f>
        <v>65318.76</v>
      </c>
    </row>
    <row r="28" spans="3:11" ht="25" customHeight="1">
      <c r="C28" s="26" t="s">
        <v>59</v>
      </c>
      <c r="D28" s="25"/>
      <c r="E28" s="52"/>
      <c r="F28" s="27"/>
      <c r="H28" s="26" t="s">
        <v>59</v>
      </c>
      <c r="I28" s="25"/>
      <c r="J28" s="52"/>
      <c r="K28" s="27"/>
    </row>
    <row r="29" spans="3:11" ht="25" customHeight="1">
      <c r="C29" s="5"/>
      <c r="D29" s="1" t="s">
        <v>67</v>
      </c>
      <c r="E29" s="24">
        <f>$K$6</f>
        <v>0.2</v>
      </c>
      <c r="F29" s="9">
        <f>($F$13)*E29</f>
        <v>13063.752</v>
      </c>
      <c r="H29" s="5"/>
      <c r="I29" s="1" t="s">
        <v>67</v>
      </c>
      <c r="J29" s="24">
        <f>$K$6</f>
        <v>0.2</v>
      </c>
      <c r="K29" s="9">
        <f>($F$13)*J29</f>
        <v>13063.752</v>
      </c>
    </row>
    <row r="30" spans="3:11" ht="25" customHeight="1">
      <c r="C30" s="5"/>
      <c r="D30" s="1" t="s">
        <v>61</v>
      </c>
      <c r="E30" s="24">
        <v>0.16</v>
      </c>
      <c r="F30" s="9">
        <f>(F29/(1+E30))-F29</f>
        <v>-1801.8968275862062</v>
      </c>
      <c r="H30" s="5"/>
      <c r="I30" s="1" t="s">
        <v>61</v>
      </c>
      <c r="J30" s="24">
        <v>0.16</v>
      </c>
      <c r="K30" s="9">
        <f>(K29/(1+J30))-K29</f>
        <v>-1801.8968275862062</v>
      </c>
    </row>
    <row r="31" spans="3:11" ht="25" customHeight="1">
      <c r="C31" s="5"/>
      <c r="D31" s="33"/>
      <c r="E31" s="34"/>
      <c r="F31" s="32"/>
      <c r="H31" s="5"/>
      <c r="I31" s="33"/>
      <c r="J31" s="34"/>
      <c r="K31" s="32"/>
    </row>
    <row r="32" spans="3:11" ht="25" customHeight="1">
      <c r="C32" s="28"/>
      <c r="D32" s="3" t="s">
        <v>66</v>
      </c>
      <c r="E32" s="3"/>
      <c r="F32" s="29">
        <f>SUM(F29:F31)</f>
        <v>11261.855172413794</v>
      </c>
      <c r="H32" s="28"/>
      <c r="I32" s="3" t="s">
        <v>66</v>
      </c>
      <c r="J32" s="3"/>
      <c r="K32" s="29">
        <f>SUM(K29:K31)</f>
        <v>11261.855172413794</v>
      </c>
    </row>
    <row r="33" spans="3:11" ht="40" customHeight="1">
      <c r="C33" s="15"/>
      <c r="D33" s="88" t="s">
        <v>17</v>
      </c>
      <c r="E33" s="16"/>
      <c r="F33" s="17">
        <f>F23-F27+F32</f>
        <v>11261.855172413794</v>
      </c>
      <c r="H33" s="15"/>
      <c r="I33" s="88" t="s">
        <v>17</v>
      </c>
      <c r="J33" s="16"/>
      <c r="K33" s="17">
        <f>K23-K27+K32</f>
        <v>11261.855172413794</v>
      </c>
    </row>
    <row r="34" spans="3:11" ht="34" customHeight="1" thickBot="1">
      <c r="C34" s="39"/>
      <c r="D34" s="40" t="s">
        <v>56</v>
      </c>
      <c r="E34" s="41"/>
      <c r="F34" s="42">
        <f>F33/F21</f>
        <v>0.17241379310344829</v>
      </c>
      <c r="G34" s="30"/>
      <c r="H34" s="39"/>
      <c r="I34" s="40" t="s">
        <v>56</v>
      </c>
      <c r="J34" s="41"/>
      <c r="K34" s="42">
        <f>K33/K21</f>
        <v>0.17241379310344829</v>
      </c>
    </row>
    <row r="35" spans="3:11" ht="59" customHeight="1" thickBot="1">
      <c r="E35" s="1"/>
    </row>
    <row r="36" spans="3:11" ht="51" customHeight="1">
      <c r="C36" s="96" t="s">
        <v>69</v>
      </c>
      <c r="D36" s="97"/>
      <c r="E36" s="97"/>
      <c r="F36" s="98"/>
      <c r="H36" s="96" t="s">
        <v>70</v>
      </c>
      <c r="I36" s="97"/>
      <c r="J36" s="97"/>
      <c r="K36" s="98"/>
    </row>
    <row r="37" spans="3:11" ht="25" customHeight="1">
      <c r="C37" s="26" t="s">
        <v>7</v>
      </c>
      <c r="D37" s="25"/>
      <c r="E37" s="25"/>
      <c r="F37" s="27"/>
      <c r="H37" s="26" t="s">
        <v>7</v>
      </c>
      <c r="I37" s="25"/>
      <c r="J37" s="25"/>
      <c r="K37" s="27"/>
    </row>
    <row r="38" spans="3:11" ht="25" customHeight="1">
      <c r="C38" s="5"/>
      <c r="D38" s="1" t="s">
        <v>60</v>
      </c>
      <c r="E38" s="6"/>
      <c r="F38" s="9">
        <f>$F$13</f>
        <v>65318.76</v>
      </c>
      <c r="H38" s="5"/>
      <c r="I38" s="1" t="s">
        <v>60</v>
      </c>
      <c r="J38" s="6"/>
      <c r="K38" s="9">
        <f>$F$13</f>
        <v>65318.76</v>
      </c>
    </row>
    <row r="39" spans="3:11" ht="25" customHeight="1">
      <c r="C39" s="5"/>
      <c r="D39" s="1" t="s">
        <v>61</v>
      </c>
      <c r="E39" s="24">
        <v>0.16</v>
      </c>
      <c r="F39" s="9">
        <f>($F$38/(1+E39))-$F$38</f>
        <v>-9009.484137931031</v>
      </c>
      <c r="H39" s="5"/>
      <c r="I39" s="1" t="s">
        <v>61</v>
      </c>
      <c r="J39" s="24">
        <v>0.16</v>
      </c>
      <c r="K39" s="9">
        <f>($F$38/(1+J39))-$F$38</f>
        <v>-9009.484137931031</v>
      </c>
    </row>
    <row r="40" spans="3:11" ht="25" customHeight="1">
      <c r="C40" s="5"/>
      <c r="D40" s="10"/>
      <c r="E40" s="22"/>
      <c r="F40" s="11"/>
      <c r="H40" s="5"/>
      <c r="I40" s="10"/>
      <c r="J40" s="22"/>
      <c r="K40" s="11"/>
    </row>
    <row r="41" spans="3:11" ht="25" customHeight="1">
      <c r="C41" s="28"/>
      <c r="D41" s="3" t="s">
        <v>62</v>
      </c>
      <c r="E41" s="87"/>
      <c r="F41" s="29">
        <f>SUM(F38:F40)</f>
        <v>56309.275862068971</v>
      </c>
      <c r="H41" s="28"/>
      <c r="I41" s="3" t="s">
        <v>62</v>
      </c>
      <c r="J41" s="87"/>
      <c r="K41" s="29">
        <f>SUM(K38:K40)</f>
        <v>56309.275862068971</v>
      </c>
    </row>
    <row r="42" spans="3:11" ht="25" customHeight="1">
      <c r="C42" s="26" t="s">
        <v>8</v>
      </c>
      <c r="D42" s="25"/>
      <c r="E42" s="52"/>
      <c r="F42" s="27"/>
      <c r="H42" s="26" t="s">
        <v>8</v>
      </c>
      <c r="I42" s="25"/>
      <c r="J42" s="52"/>
      <c r="K42" s="27"/>
    </row>
    <row r="43" spans="3:11" ht="25" customHeight="1">
      <c r="C43" s="5"/>
      <c r="D43" s="1" t="s">
        <v>63</v>
      </c>
      <c r="E43" s="51"/>
      <c r="F43" s="9">
        <f>$F$14</f>
        <v>65318.76</v>
      </c>
      <c r="H43" s="5"/>
      <c r="I43" s="1" t="s">
        <v>63</v>
      </c>
      <c r="J43" s="51"/>
      <c r="K43" s="9">
        <f>$F$14</f>
        <v>65318.76</v>
      </c>
    </row>
    <row r="44" spans="3:11" ht="25" customHeight="1">
      <c r="C44" s="5"/>
      <c r="D44" s="70" t="s">
        <v>64</v>
      </c>
      <c r="E44" s="21"/>
      <c r="F44" s="8">
        <f>-($F$9)</f>
        <v>-7977.8638167938925</v>
      </c>
      <c r="H44" s="5"/>
      <c r="I44" s="70" t="s">
        <v>64</v>
      </c>
      <c r="J44" s="21"/>
      <c r="K44" s="8">
        <v>0</v>
      </c>
    </row>
    <row r="45" spans="3:11" ht="25" customHeight="1">
      <c r="C45" s="5"/>
      <c r="D45" s="10"/>
      <c r="E45" s="22"/>
      <c r="F45" s="11"/>
      <c r="H45" s="5"/>
      <c r="I45" s="10"/>
      <c r="J45" s="22"/>
      <c r="K45" s="11"/>
    </row>
    <row r="46" spans="3:11" ht="25" customHeight="1">
      <c r="C46" s="28"/>
      <c r="D46" s="3" t="s">
        <v>65</v>
      </c>
      <c r="E46" s="3"/>
      <c r="F46" s="29">
        <f>SUM(F42:F44)</f>
        <v>57340.89618320611</v>
      </c>
      <c r="H46" s="28"/>
      <c r="I46" s="3" t="s">
        <v>65</v>
      </c>
      <c r="J46" s="3"/>
      <c r="K46" s="29">
        <f>SUM(K42:K44)</f>
        <v>65318.76</v>
      </c>
    </row>
    <row r="47" spans="3:11" ht="25" customHeight="1">
      <c r="C47" s="26" t="s">
        <v>59</v>
      </c>
      <c r="D47" s="25"/>
      <c r="E47" s="52"/>
      <c r="F47" s="27"/>
      <c r="H47" s="26" t="s">
        <v>59</v>
      </c>
      <c r="I47" s="25"/>
      <c r="J47" s="52"/>
      <c r="K47" s="27"/>
    </row>
    <row r="48" spans="3:11" ht="25" customHeight="1">
      <c r="C48" s="5"/>
      <c r="D48" s="1" t="s">
        <v>67</v>
      </c>
      <c r="E48" s="24">
        <f>$K$6</f>
        <v>0.2</v>
      </c>
      <c r="F48" s="9">
        <f>($F$13)*E48</f>
        <v>13063.752</v>
      </c>
      <c r="H48" s="5"/>
      <c r="I48" s="1" t="s">
        <v>67</v>
      </c>
      <c r="J48" s="24">
        <f>$K$6</f>
        <v>0.2</v>
      </c>
      <c r="K48" s="9">
        <f>($F$13)*J48</f>
        <v>13063.752</v>
      </c>
    </row>
    <row r="49" spans="3:11" ht="25" customHeight="1">
      <c r="C49" s="5"/>
      <c r="D49" s="1" t="s">
        <v>61</v>
      </c>
      <c r="E49" s="24">
        <v>0.16</v>
      </c>
      <c r="F49" s="9">
        <f>(F48/(1+E49))-F48</f>
        <v>-1801.8968275862062</v>
      </c>
      <c r="H49" s="5"/>
      <c r="I49" s="1" t="s">
        <v>61</v>
      </c>
      <c r="J49" s="24">
        <v>0.16</v>
      </c>
      <c r="K49" s="9">
        <f>(K48/(1+J49))-K48</f>
        <v>-1801.8968275862062</v>
      </c>
    </row>
    <row r="50" spans="3:11" ht="25" customHeight="1">
      <c r="C50" s="5"/>
      <c r="D50" s="33"/>
      <c r="E50" s="34"/>
      <c r="F50" s="32"/>
      <c r="H50" s="5"/>
      <c r="I50" s="33"/>
      <c r="J50" s="34"/>
      <c r="K50" s="32"/>
    </row>
    <row r="51" spans="3:11" ht="25" customHeight="1">
      <c r="C51" s="28"/>
      <c r="D51" s="3" t="s">
        <v>66</v>
      </c>
      <c r="E51" s="3"/>
      <c r="F51" s="29">
        <f>SUM(F48:F50)</f>
        <v>11261.855172413794</v>
      </c>
      <c r="H51" s="28"/>
      <c r="I51" s="3" t="s">
        <v>66</v>
      </c>
      <c r="J51" s="3"/>
      <c r="K51" s="29">
        <f>SUM(K48:K50)</f>
        <v>11261.855172413794</v>
      </c>
    </row>
    <row r="52" spans="3:11" ht="40" customHeight="1">
      <c r="C52" s="15"/>
      <c r="D52" s="88" t="s">
        <v>17</v>
      </c>
      <c r="E52" s="16"/>
      <c r="F52" s="17">
        <f>F41-F46+F51</f>
        <v>10230.234851276655</v>
      </c>
      <c r="H52" s="15"/>
      <c r="I52" s="88" t="s">
        <v>17</v>
      </c>
      <c r="J52" s="16"/>
      <c r="K52" s="17">
        <f>K41-K46+K51</f>
        <v>2252.3710344827632</v>
      </c>
    </row>
    <row r="53" spans="3:11" ht="34" customHeight="1" thickBot="1">
      <c r="C53" s="43"/>
      <c r="D53" s="44" t="s">
        <v>56</v>
      </c>
      <c r="E53" s="45"/>
      <c r="F53" s="46">
        <f>F52/F38</f>
        <v>0.15662016320084238</v>
      </c>
      <c r="G53" s="30"/>
      <c r="H53" s="43"/>
      <c r="I53" s="44" t="s">
        <v>56</v>
      </c>
      <c r="J53" s="45"/>
      <c r="K53" s="46">
        <f>K52/K38</f>
        <v>3.4482758620689724E-2</v>
      </c>
    </row>
    <row r="54" spans="3:11" ht="25" customHeight="1">
      <c r="E54" s="1"/>
    </row>
    <row r="55" spans="3:11" ht="25" customHeight="1">
      <c r="K55" s="72" t="s">
        <v>57</v>
      </c>
    </row>
  </sheetData>
  <mergeCells count="11">
    <mergeCell ref="C2:K2"/>
    <mergeCell ref="H14:K14"/>
    <mergeCell ref="C36:F36"/>
    <mergeCell ref="H36:K36"/>
    <mergeCell ref="C4:K4"/>
    <mergeCell ref="C6:F6"/>
    <mergeCell ref="H6:J6"/>
    <mergeCell ref="H8:K8"/>
    <mergeCell ref="C17:K17"/>
    <mergeCell ref="C19:F19"/>
    <mergeCell ref="H19:K19"/>
  </mergeCells>
  <printOptions horizontalCentered="1"/>
  <pageMargins left="0.5" right="0.5" top="0.5" bottom="0.5" header="0.3" footer="0.3"/>
  <pageSetup scale="50"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589AC-2388-F24B-955A-4196DE045951}">
  <sheetPr>
    <pageSetUpPr fitToPage="1"/>
  </sheetPr>
  <dimension ref="C2:K53"/>
  <sheetViews>
    <sheetView showGridLines="0" topLeftCell="A32" workbookViewId="0">
      <selection activeCell="F30" sqref="F30"/>
    </sheetView>
  </sheetViews>
  <sheetFormatPr baseColWidth="10" defaultRowHeight="16"/>
  <cols>
    <col min="1" max="2" width="10.83203125" style="1"/>
    <col min="3" max="3" width="4" style="1" customWidth="1"/>
    <col min="4" max="4" width="30.83203125" style="1" customWidth="1"/>
    <col min="5" max="5" width="10.83203125" style="71"/>
    <col min="6" max="6" width="20.83203125" style="1" customWidth="1"/>
    <col min="7" max="7" width="10.83203125" style="1"/>
    <col min="8" max="8" width="4.83203125" style="1" customWidth="1"/>
    <col min="9" max="9" width="30.83203125" style="1" customWidth="1"/>
    <col min="10" max="10" width="10.83203125" style="51" customWidth="1"/>
    <col min="11" max="11" width="20.83203125" style="1" customWidth="1"/>
    <col min="12" max="12" width="4.83203125" style="1" customWidth="1"/>
    <col min="13" max="13" width="23" style="1" customWidth="1"/>
    <col min="14" max="16384" width="10.83203125" style="1"/>
  </cols>
  <sheetData>
    <row r="2" spans="3:11" ht="35" customHeight="1">
      <c r="C2" s="95" t="s">
        <v>54</v>
      </c>
      <c r="D2" s="95"/>
      <c r="E2" s="95"/>
      <c r="F2" s="95"/>
      <c r="G2" s="95"/>
      <c r="H2" s="95"/>
      <c r="I2" s="95"/>
      <c r="J2" s="95"/>
      <c r="K2" s="95"/>
    </row>
    <row r="4" spans="3:11" ht="40" customHeight="1">
      <c r="C4" s="102" t="s">
        <v>40</v>
      </c>
      <c r="D4" s="102"/>
      <c r="E4" s="102"/>
      <c r="F4" s="102"/>
      <c r="G4" s="102"/>
      <c r="H4" s="102"/>
      <c r="I4" s="102"/>
      <c r="J4" s="102"/>
      <c r="K4" s="102"/>
    </row>
    <row r="5" spans="3:11" ht="25" customHeight="1" thickBot="1"/>
    <row r="6" spans="3:11" ht="40" customHeight="1" thickBot="1">
      <c r="C6" s="103" t="s">
        <v>1</v>
      </c>
      <c r="D6" s="104"/>
      <c r="E6" s="104"/>
      <c r="F6" s="105"/>
      <c r="H6" s="106" t="s">
        <v>4</v>
      </c>
      <c r="I6" s="106"/>
      <c r="J6" s="107"/>
      <c r="K6" s="31">
        <v>0.15</v>
      </c>
    </row>
    <row r="7" spans="3:11" ht="25" customHeight="1" thickTop="1" thickBot="1">
      <c r="C7" s="18" t="s">
        <v>6</v>
      </c>
      <c r="D7" s="19"/>
      <c r="E7" s="73"/>
      <c r="F7" s="23"/>
    </row>
    <row r="8" spans="3:11" ht="25" customHeight="1" thickBot="1">
      <c r="C8" s="5"/>
      <c r="D8" s="1" t="s">
        <v>58</v>
      </c>
      <c r="E8" s="24"/>
      <c r="F8" s="7">
        <v>771.54</v>
      </c>
      <c r="H8" s="108" t="s">
        <v>53</v>
      </c>
      <c r="I8" s="108"/>
      <c r="J8" s="108"/>
      <c r="K8" s="108"/>
    </row>
    <row r="9" spans="3:11" ht="25" customHeight="1" thickBot="1">
      <c r="C9" s="5"/>
      <c r="D9" s="1" t="s">
        <v>0</v>
      </c>
      <c r="E9" s="65">
        <v>0.16</v>
      </c>
      <c r="F9" s="63">
        <f>$F$8*E9</f>
        <v>123.4464</v>
      </c>
      <c r="I9" s="67" t="s">
        <v>34</v>
      </c>
      <c r="J9" s="1" t="s">
        <v>37</v>
      </c>
    </row>
    <row r="10" spans="3:11" ht="25" customHeight="1" thickBot="1">
      <c r="C10" s="5"/>
      <c r="D10" s="1" t="s">
        <v>15</v>
      </c>
      <c r="E10" s="64">
        <v>0.05</v>
      </c>
      <c r="F10" s="9">
        <f t="shared" ref="F10:F11" si="0">$F$8*E10</f>
        <v>38.576999999999998</v>
      </c>
      <c r="I10" s="1" t="s">
        <v>35</v>
      </c>
      <c r="J10" s="1" t="s">
        <v>38</v>
      </c>
    </row>
    <row r="11" spans="3:11" ht="25" customHeight="1" thickBot="1">
      <c r="C11" s="5"/>
      <c r="D11" s="1" t="s">
        <v>51</v>
      </c>
      <c r="E11" s="64">
        <v>0.1</v>
      </c>
      <c r="F11" s="9">
        <f t="shared" si="0"/>
        <v>77.153999999999996</v>
      </c>
      <c r="I11" s="1" t="s">
        <v>36</v>
      </c>
      <c r="J11" s="1" t="s">
        <v>39</v>
      </c>
    </row>
    <row r="12" spans="3:11" ht="25" customHeight="1" thickBot="1">
      <c r="C12" s="5"/>
      <c r="D12" s="10" t="s">
        <v>49</v>
      </c>
      <c r="E12" s="69"/>
      <c r="F12" s="61">
        <v>32.57</v>
      </c>
      <c r="G12" s="48"/>
    </row>
    <row r="13" spans="3:11" ht="25" customHeight="1" thickBot="1">
      <c r="C13" s="5"/>
      <c r="D13" s="3" t="s">
        <v>2</v>
      </c>
      <c r="E13" s="56"/>
      <c r="F13" s="12">
        <f>SUM(F8:F12)</f>
        <v>1043.2873999999999</v>
      </c>
    </row>
    <row r="14" spans="3:11" ht="40" customHeight="1" thickBot="1">
      <c r="C14" s="35" t="s">
        <v>5</v>
      </c>
      <c r="D14" s="36"/>
      <c r="E14" s="74"/>
      <c r="F14" s="38">
        <f>F13</f>
        <v>1043.2873999999999</v>
      </c>
      <c r="H14" s="99" t="s">
        <v>26</v>
      </c>
      <c r="I14" s="100"/>
      <c r="J14" s="100"/>
      <c r="K14" s="101"/>
    </row>
    <row r="15" spans="3:11" ht="25" customHeight="1" thickBot="1">
      <c r="C15" s="13"/>
      <c r="D15" s="13"/>
      <c r="E15" s="75"/>
      <c r="F15" s="13"/>
      <c r="G15" s="13"/>
      <c r="H15" s="13"/>
      <c r="I15" s="13"/>
      <c r="J15" s="76"/>
      <c r="K15" s="13"/>
    </row>
    <row r="16" spans="3:11" ht="25" customHeight="1" thickTop="1">
      <c r="E16" s="51"/>
    </row>
    <row r="17" spans="3:11" ht="40" customHeight="1">
      <c r="C17" s="109" t="s">
        <v>55</v>
      </c>
      <c r="D17" s="109"/>
      <c r="E17" s="109"/>
      <c r="F17" s="109"/>
      <c r="G17" s="109"/>
      <c r="H17" s="109"/>
      <c r="I17" s="109"/>
      <c r="J17" s="109"/>
      <c r="K17" s="109"/>
    </row>
    <row r="18" spans="3:11" ht="25" customHeight="1" thickBot="1"/>
    <row r="19" spans="3:11" ht="51" customHeight="1">
      <c r="C19" s="110" t="s">
        <v>3</v>
      </c>
      <c r="D19" s="97"/>
      <c r="E19" s="97"/>
      <c r="F19" s="98"/>
      <c r="H19" s="96" t="s">
        <v>71</v>
      </c>
      <c r="I19" s="97"/>
      <c r="J19" s="97"/>
      <c r="K19" s="98"/>
    </row>
    <row r="20" spans="3:11" ht="25" customHeight="1">
      <c r="C20" s="26" t="s">
        <v>7</v>
      </c>
      <c r="D20" s="25"/>
      <c r="E20" s="25"/>
      <c r="F20" s="27"/>
      <c r="H20" s="26" t="s">
        <v>7</v>
      </c>
      <c r="I20" s="25"/>
      <c r="J20" s="25"/>
      <c r="K20" s="27"/>
    </row>
    <row r="21" spans="3:11" ht="25" customHeight="1">
      <c r="C21" s="5"/>
      <c r="D21" s="1" t="s">
        <v>68</v>
      </c>
      <c r="E21" s="6"/>
      <c r="F21" s="9">
        <f>$F$13</f>
        <v>1043.2873999999999</v>
      </c>
      <c r="H21" s="5"/>
      <c r="I21" s="1" t="s">
        <v>60</v>
      </c>
      <c r="J21" s="6"/>
      <c r="K21" s="9">
        <f>$F$13</f>
        <v>1043.2873999999999</v>
      </c>
    </row>
    <row r="22" spans="3:11" ht="25" customHeight="1">
      <c r="C22" s="5"/>
      <c r="D22" s="10"/>
      <c r="E22" s="22"/>
      <c r="F22" s="11"/>
      <c r="H22" s="5"/>
      <c r="I22" s="10"/>
      <c r="J22" s="22"/>
      <c r="K22" s="11"/>
    </row>
    <row r="23" spans="3:11" ht="25" customHeight="1">
      <c r="C23" s="28"/>
      <c r="D23" s="3" t="s">
        <v>62</v>
      </c>
      <c r="E23" s="87"/>
      <c r="F23" s="29">
        <f>SUM(F21:F22)</f>
        <v>1043.2873999999999</v>
      </c>
      <c r="H23" s="28"/>
      <c r="I23" s="3" t="s">
        <v>62</v>
      </c>
      <c r="J23" s="87"/>
      <c r="K23" s="29">
        <f>SUM(K21:K22)</f>
        <v>1043.2873999999999</v>
      </c>
    </row>
    <row r="24" spans="3:11" ht="25" customHeight="1">
      <c r="C24" s="26" t="s">
        <v>8</v>
      </c>
      <c r="D24" s="25"/>
      <c r="E24" s="52"/>
      <c r="F24" s="27"/>
      <c r="H24" s="26" t="s">
        <v>8</v>
      </c>
      <c r="I24" s="25"/>
      <c r="J24" s="52"/>
      <c r="K24" s="27"/>
    </row>
    <row r="25" spans="3:11" ht="25" customHeight="1">
      <c r="C25" s="5"/>
      <c r="D25" s="1" t="s">
        <v>63</v>
      </c>
      <c r="E25" s="51"/>
      <c r="F25" s="9">
        <f>$F$14</f>
        <v>1043.2873999999999</v>
      </c>
      <c r="H25" s="5"/>
      <c r="I25" s="1" t="s">
        <v>63</v>
      </c>
      <c r="K25" s="9">
        <f>$F$14</f>
        <v>1043.2873999999999</v>
      </c>
    </row>
    <row r="26" spans="3:11" ht="25" customHeight="1">
      <c r="C26" s="5"/>
      <c r="D26" s="10"/>
      <c r="E26" s="22"/>
      <c r="F26" s="11"/>
      <c r="H26" s="5"/>
      <c r="I26" s="10"/>
      <c r="J26" s="22"/>
      <c r="K26" s="11"/>
    </row>
    <row r="27" spans="3:11" ht="25" customHeight="1">
      <c r="C27" s="28"/>
      <c r="D27" s="3" t="s">
        <v>65</v>
      </c>
      <c r="E27" s="3"/>
      <c r="F27" s="29">
        <f>SUM(F24:F25)</f>
        <v>1043.2873999999999</v>
      </c>
      <c r="H27" s="28"/>
      <c r="I27" s="3" t="s">
        <v>65</v>
      </c>
      <c r="J27" s="3"/>
      <c r="K27" s="29">
        <f>SUM(K24:K25)</f>
        <v>1043.2873999999999</v>
      </c>
    </row>
    <row r="28" spans="3:11" ht="25" customHeight="1">
      <c r="C28" s="26" t="s">
        <v>59</v>
      </c>
      <c r="D28" s="25"/>
      <c r="E28" s="52"/>
      <c r="F28" s="27"/>
      <c r="H28" s="26" t="s">
        <v>59</v>
      </c>
      <c r="I28" s="25"/>
      <c r="J28" s="52"/>
      <c r="K28" s="27"/>
    </row>
    <row r="29" spans="3:11" ht="25" customHeight="1">
      <c r="C29" s="5"/>
      <c r="D29" s="1" t="s">
        <v>72</v>
      </c>
      <c r="E29" s="24">
        <f>$K$6</f>
        <v>0.15</v>
      </c>
      <c r="F29" s="9">
        <f>($F$8)*E29</f>
        <v>115.73099999999999</v>
      </c>
      <c r="H29" s="5"/>
      <c r="I29" s="1" t="s">
        <v>72</v>
      </c>
      <c r="J29" s="24">
        <f>$K$6</f>
        <v>0.15</v>
      </c>
      <c r="K29" s="9">
        <f>($F$8)*J29</f>
        <v>115.73099999999999</v>
      </c>
    </row>
    <row r="30" spans="3:11" ht="25" customHeight="1">
      <c r="C30" s="5"/>
      <c r="D30" s="33"/>
      <c r="E30" s="34"/>
      <c r="F30" s="32"/>
      <c r="H30" s="5"/>
      <c r="I30" s="33"/>
      <c r="J30" s="34"/>
      <c r="K30" s="32"/>
    </row>
    <row r="31" spans="3:11" ht="25" customHeight="1">
      <c r="C31" s="28"/>
      <c r="D31" s="3" t="s">
        <v>66</v>
      </c>
      <c r="E31" s="3"/>
      <c r="F31" s="29">
        <f>SUM(F29:F30)</f>
        <v>115.73099999999999</v>
      </c>
      <c r="H31" s="28"/>
      <c r="I31" s="3" t="s">
        <v>66</v>
      </c>
      <c r="J31" s="3"/>
      <c r="K31" s="29">
        <f>SUM(K29:K30)</f>
        <v>115.73099999999999</v>
      </c>
    </row>
    <row r="32" spans="3:11" ht="40" customHeight="1">
      <c r="C32" s="15"/>
      <c r="D32" s="88" t="s">
        <v>17</v>
      </c>
      <c r="E32" s="16"/>
      <c r="F32" s="17">
        <f>F23-F27+F31</f>
        <v>115.73099999999999</v>
      </c>
      <c r="H32" s="15"/>
      <c r="I32" s="88" t="s">
        <v>17</v>
      </c>
      <c r="J32" s="16"/>
      <c r="K32" s="17">
        <f>K23-K27+K31</f>
        <v>115.73099999999999</v>
      </c>
    </row>
    <row r="33" spans="3:11" ht="34" customHeight="1" thickBot="1">
      <c r="C33" s="39"/>
      <c r="D33" s="40" t="s">
        <v>56</v>
      </c>
      <c r="E33" s="41"/>
      <c r="F33" s="42">
        <f>F32/F21</f>
        <v>0.11092916486866419</v>
      </c>
      <c r="G33" s="30"/>
      <c r="H33" s="39"/>
      <c r="I33" s="40" t="s">
        <v>56</v>
      </c>
      <c r="J33" s="41"/>
      <c r="K33" s="42">
        <f>K32/K21</f>
        <v>0.11092916486866419</v>
      </c>
    </row>
    <row r="34" spans="3:11" ht="59" customHeight="1" thickBot="1">
      <c r="E34" s="1"/>
      <c r="J34" s="1"/>
    </row>
    <row r="35" spans="3:11" ht="51" customHeight="1">
      <c r="C35" s="96" t="s">
        <v>69</v>
      </c>
      <c r="D35" s="97"/>
      <c r="E35" s="97"/>
      <c r="F35" s="98"/>
      <c r="H35" s="96" t="s">
        <v>70</v>
      </c>
      <c r="I35" s="97"/>
      <c r="J35" s="97"/>
      <c r="K35" s="98"/>
    </row>
    <row r="36" spans="3:11" ht="25" customHeight="1">
      <c r="C36" s="26" t="s">
        <v>7</v>
      </c>
      <c r="D36" s="25"/>
      <c r="E36" s="25"/>
      <c r="F36" s="27"/>
      <c r="H36" s="26" t="s">
        <v>7</v>
      </c>
      <c r="I36" s="25"/>
      <c r="J36" s="25"/>
      <c r="K36" s="27"/>
    </row>
    <row r="37" spans="3:11" ht="25" customHeight="1">
      <c r="C37" s="5"/>
      <c r="D37" s="1" t="s">
        <v>60</v>
      </c>
      <c r="E37" s="6"/>
      <c r="F37" s="9">
        <f>$F$13</f>
        <v>1043.2873999999999</v>
      </c>
      <c r="H37" s="5"/>
      <c r="I37" s="1" t="s">
        <v>60</v>
      </c>
      <c r="J37" s="6"/>
      <c r="K37" s="9">
        <f>$F$13</f>
        <v>1043.2873999999999</v>
      </c>
    </row>
    <row r="38" spans="3:11" ht="25" customHeight="1">
      <c r="C38" s="5"/>
      <c r="D38" s="1" t="s">
        <v>61</v>
      </c>
      <c r="E38" s="24">
        <v>0.16</v>
      </c>
      <c r="F38" s="9">
        <f>($F$37/(1+E38))-$F$37</f>
        <v>-143.90171034482751</v>
      </c>
      <c r="H38" s="5"/>
      <c r="I38" s="1" t="s">
        <v>61</v>
      </c>
      <c r="J38" s="24">
        <v>0.16</v>
      </c>
      <c r="K38" s="9">
        <f>($F$37/(1+J38))-$F$37</f>
        <v>-143.90171034482751</v>
      </c>
    </row>
    <row r="39" spans="3:11" ht="25" customHeight="1">
      <c r="C39" s="5"/>
      <c r="D39" s="10"/>
      <c r="E39" s="22"/>
      <c r="F39" s="11"/>
      <c r="H39" s="5"/>
      <c r="I39" s="10"/>
      <c r="J39" s="22"/>
      <c r="K39" s="11"/>
    </row>
    <row r="40" spans="3:11" ht="25" customHeight="1">
      <c r="C40" s="28"/>
      <c r="D40" s="3" t="s">
        <v>62</v>
      </c>
      <c r="E40" s="87"/>
      <c r="F40" s="29">
        <f>SUM(F37:F39)</f>
        <v>899.38568965517243</v>
      </c>
      <c r="G40" s="48"/>
      <c r="H40" s="28"/>
      <c r="I40" s="3" t="s">
        <v>62</v>
      </c>
      <c r="J40" s="87"/>
      <c r="K40" s="29">
        <f>SUM(K37:K39)</f>
        <v>899.38568965517243</v>
      </c>
    </row>
    <row r="41" spans="3:11" ht="25" customHeight="1">
      <c r="C41" s="26" t="s">
        <v>8</v>
      </c>
      <c r="D41" s="25"/>
      <c r="E41" s="52"/>
      <c r="F41" s="27"/>
      <c r="H41" s="26" t="s">
        <v>8</v>
      </c>
      <c r="I41" s="25"/>
      <c r="J41" s="52"/>
      <c r="K41" s="27"/>
    </row>
    <row r="42" spans="3:11" ht="25" customHeight="1">
      <c r="C42" s="5"/>
      <c r="D42" s="1" t="s">
        <v>63</v>
      </c>
      <c r="E42" s="51"/>
      <c r="F42" s="9">
        <f>$F$14</f>
        <v>1043.2873999999999</v>
      </c>
      <c r="H42" s="5"/>
      <c r="I42" s="1" t="s">
        <v>63</v>
      </c>
      <c r="K42" s="9">
        <f>$F$14</f>
        <v>1043.2873999999999</v>
      </c>
    </row>
    <row r="43" spans="3:11" ht="25" customHeight="1">
      <c r="C43" s="5"/>
      <c r="D43" s="70" t="s">
        <v>64</v>
      </c>
      <c r="E43" s="21"/>
      <c r="F43" s="8">
        <f>-($F$9)</f>
        <v>-123.4464</v>
      </c>
      <c r="H43" s="5"/>
      <c r="I43" s="70" t="s">
        <v>64</v>
      </c>
      <c r="J43" s="21"/>
      <c r="K43" s="8">
        <v>0</v>
      </c>
    </row>
    <row r="44" spans="3:11" ht="25" customHeight="1">
      <c r="C44" s="5"/>
      <c r="D44" s="10"/>
      <c r="E44" s="22"/>
      <c r="F44" s="11"/>
      <c r="H44" s="5"/>
      <c r="I44" s="10"/>
      <c r="J44" s="22"/>
      <c r="K44" s="11"/>
    </row>
    <row r="45" spans="3:11" ht="25" customHeight="1">
      <c r="C45" s="28"/>
      <c r="D45" s="3" t="s">
        <v>65</v>
      </c>
      <c r="E45" s="3"/>
      <c r="F45" s="29">
        <f>SUM(F41:F43)</f>
        <v>919.84099999999989</v>
      </c>
      <c r="H45" s="28"/>
      <c r="I45" s="3" t="s">
        <v>65</v>
      </c>
      <c r="J45" s="3"/>
      <c r="K45" s="29">
        <f>SUM(K41:K43)</f>
        <v>1043.2873999999999</v>
      </c>
    </row>
    <row r="46" spans="3:11" ht="25" customHeight="1">
      <c r="C46" s="26" t="s">
        <v>59</v>
      </c>
      <c r="D46" s="25"/>
      <c r="E46" s="52"/>
      <c r="F46" s="27"/>
      <c r="H46" s="26" t="s">
        <v>59</v>
      </c>
      <c r="I46" s="25"/>
      <c r="J46" s="52"/>
      <c r="K46" s="27"/>
    </row>
    <row r="47" spans="3:11" ht="25" customHeight="1">
      <c r="C47" s="5"/>
      <c r="D47" s="1" t="s">
        <v>72</v>
      </c>
      <c r="E47" s="24">
        <f>$K$6</f>
        <v>0.15</v>
      </c>
      <c r="F47" s="9">
        <f>($F$8)*E47</f>
        <v>115.73099999999999</v>
      </c>
      <c r="H47" s="5"/>
      <c r="I47" s="1" t="s">
        <v>72</v>
      </c>
      <c r="J47" s="24">
        <f>$K$6</f>
        <v>0.15</v>
      </c>
      <c r="K47" s="9">
        <f>($F$8)*J47</f>
        <v>115.73099999999999</v>
      </c>
    </row>
    <row r="48" spans="3:11" ht="25" customHeight="1">
      <c r="C48" s="5"/>
      <c r="D48" s="33"/>
      <c r="E48" s="34"/>
      <c r="F48" s="32"/>
      <c r="H48" s="5"/>
      <c r="I48" s="33"/>
      <c r="J48" s="34"/>
      <c r="K48" s="32"/>
    </row>
    <row r="49" spans="3:11" ht="25" customHeight="1">
      <c r="C49" s="28"/>
      <c r="D49" s="3" t="s">
        <v>66</v>
      </c>
      <c r="E49" s="3"/>
      <c r="F49" s="29">
        <f>SUM(F47:F48)</f>
        <v>115.73099999999999</v>
      </c>
      <c r="H49" s="28"/>
      <c r="I49" s="3" t="s">
        <v>66</v>
      </c>
      <c r="J49" s="3"/>
      <c r="K49" s="29">
        <f>SUM(K47:K48)</f>
        <v>115.73099999999999</v>
      </c>
    </row>
    <row r="50" spans="3:11" ht="40" customHeight="1">
      <c r="C50" s="15"/>
      <c r="D50" s="88" t="s">
        <v>17</v>
      </c>
      <c r="E50" s="16"/>
      <c r="F50" s="17">
        <f>F40-F45+F49</f>
        <v>95.275689655172528</v>
      </c>
      <c r="H50" s="15"/>
      <c r="I50" s="88" t="s">
        <v>17</v>
      </c>
      <c r="J50" s="16"/>
      <c r="K50" s="17">
        <f>K40-K45+K49</f>
        <v>-28.170710344827512</v>
      </c>
    </row>
    <row r="51" spans="3:11" ht="34" customHeight="1" thickBot="1">
      <c r="C51" s="43"/>
      <c r="D51" s="44" t="s">
        <v>56</v>
      </c>
      <c r="E51" s="45"/>
      <c r="F51" s="46">
        <f>F50/F37</f>
        <v>9.1322572912480818E-2</v>
      </c>
      <c r="G51" s="30"/>
      <c r="H51" s="43"/>
      <c r="I51" s="44" t="s">
        <v>56</v>
      </c>
      <c r="J51" s="45"/>
      <c r="K51" s="94">
        <f>K50/K37</f>
        <v>-2.7001869614094367E-2</v>
      </c>
    </row>
    <row r="52" spans="3:11" ht="25" customHeight="1">
      <c r="E52" s="1"/>
      <c r="J52" s="1"/>
    </row>
    <row r="53" spans="3:11" ht="25" customHeight="1">
      <c r="E53" s="2"/>
      <c r="J53" s="1"/>
      <c r="K53" s="72" t="s">
        <v>57</v>
      </c>
    </row>
  </sheetData>
  <mergeCells count="11">
    <mergeCell ref="C2:K2"/>
    <mergeCell ref="H14:K14"/>
    <mergeCell ref="C19:F19"/>
    <mergeCell ref="H19:K19"/>
    <mergeCell ref="C35:F35"/>
    <mergeCell ref="H35:K35"/>
    <mergeCell ref="C4:K4"/>
    <mergeCell ref="C6:F6"/>
    <mergeCell ref="H6:J6"/>
    <mergeCell ref="H8:K8"/>
    <mergeCell ref="C17:K17"/>
  </mergeCells>
  <printOptions horizontalCentered="1"/>
  <pageMargins left="0.5" right="0.5" top="0.5" bottom="0.5" header="0.3" footer="0.3"/>
  <pageSetup scale="52"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D1C35-DCB0-4B42-BD87-B6C8004CAAE4}">
  <sheetPr>
    <pageSetUpPr fitToPage="1"/>
  </sheetPr>
  <dimension ref="C2:K52"/>
  <sheetViews>
    <sheetView showGridLines="0" topLeftCell="A12" workbookViewId="0">
      <selection activeCell="F30" sqref="F30"/>
    </sheetView>
  </sheetViews>
  <sheetFormatPr baseColWidth="10" defaultRowHeight="25" customHeight="1"/>
  <cols>
    <col min="1" max="2" width="10.83203125" style="1"/>
    <col min="3" max="3" width="4" style="1" customWidth="1"/>
    <col min="4" max="4" width="30.83203125" style="1" customWidth="1"/>
    <col min="5" max="5" width="10.83203125" style="2" customWidth="1"/>
    <col min="6" max="6" width="20.83203125" style="1" customWidth="1"/>
    <col min="7" max="7" width="10.83203125" style="1" customWidth="1"/>
    <col min="8" max="8" width="4.83203125" style="1" customWidth="1"/>
    <col min="9" max="9" width="30.83203125" style="1" customWidth="1"/>
    <col min="10" max="10" width="10.83203125" style="1" customWidth="1"/>
    <col min="11" max="11" width="20.83203125" style="1" customWidth="1"/>
    <col min="12" max="12" width="4.83203125" style="1" customWidth="1"/>
    <col min="13" max="13" width="23" style="1" customWidth="1"/>
    <col min="14" max="16384" width="10.83203125" style="1"/>
  </cols>
  <sheetData>
    <row r="2" spans="3:11" ht="35" customHeight="1">
      <c r="C2" s="95" t="s">
        <v>54</v>
      </c>
      <c r="D2" s="95"/>
      <c r="E2" s="95"/>
      <c r="F2" s="95"/>
      <c r="G2" s="95"/>
      <c r="H2" s="95"/>
      <c r="I2" s="95"/>
      <c r="J2" s="95"/>
      <c r="K2" s="95"/>
    </row>
    <row r="4" spans="3:11" ht="40" customHeight="1">
      <c r="C4" s="102" t="s">
        <v>47</v>
      </c>
      <c r="D4" s="102"/>
      <c r="E4" s="102"/>
      <c r="F4" s="102"/>
      <c r="G4" s="102"/>
      <c r="H4" s="102"/>
      <c r="I4" s="102"/>
      <c r="J4" s="102"/>
      <c r="K4" s="102"/>
    </row>
    <row r="5" spans="3:11" ht="25" customHeight="1" thickBot="1"/>
    <row r="6" spans="3:11" ht="40" customHeight="1" thickBot="1">
      <c r="C6" s="103" t="s">
        <v>1</v>
      </c>
      <c r="D6" s="104"/>
      <c r="E6" s="104"/>
      <c r="F6" s="105"/>
      <c r="H6" s="106" t="s">
        <v>18</v>
      </c>
      <c r="I6" s="106"/>
      <c r="J6" s="107"/>
      <c r="K6" s="31">
        <v>0.15</v>
      </c>
    </row>
    <row r="7" spans="3:11" ht="25" customHeight="1" thickTop="1">
      <c r="C7" s="18" t="s">
        <v>48</v>
      </c>
      <c r="D7" s="19"/>
      <c r="E7" s="20"/>
      <c r="F7" s="23"/>
    </row>
    <row r="8" spans="3:11" ht="25" customHeight="1" thickBot="1">
      <c r="C8" s="5"/>
      <c r="E8" s="6"/>
      <c r="F8" s="8"/>
      <c r="H8" s="108" t="s">
        <v>53</v>
      </c>
      <c r="I8" s="108"/>
      <c r="J8" s="108"/>
      <c r="K8" s="108"/>
    </row>
    <row r="9" spans="3:11" ht="25" customHeight="1" thickTop="1">
      <c r="C9" s="5"/>
      <c r="E9" s="6"/>
      <c r="F9" s="9"/>
      <c r="H9" s="1" t="s">
        <v>41</v>
      </c>
      <c r="J9" s="1" t="s">
        <v>44</v>
      </c>
    </row>
    <row r="10" spans="3:11" ht="25" customHeight="1">
      <c r="C10" s="5"/>
      <c r="E10" s="6"/>
      <c r="F10" s="9"/>
      <c r="H10" s="1" t="s">
        <v>42</v>
      </c>
      <c r="J10" s="1" t="s">
        <v>45</v>
      </c>
    </row>
    <row r="11" spans="3:11" ht="25" customHeight="1" thickBot="1">
      <c r="C11" s="5"/>
      <c r="D11" s="10"/>
      <c r="E11" s="60"/>
      <c r="F11" s="9"/>
      <c r="H11" s="67" t="s">
        <v>43</v>
      </c>
      <c r="I11" s="3"/>
      <c r="J11" s="1" t="s">
        <v>46</v>
      </c>
    </row>
    <row r="12" spans="3:11" ht="25" customHeight="1" thickBot="1">
      <c r="C12" s="5"/>
      <c r="D12" s="3" t="s">
        <v>16</v>
      </c>
      <c r="E12" s="4"/>
      <c r="F12" s="53">
        <f>609.25*1.31/0.9</f>
        <v>886.79722222222222</v>
      </c>
    </row>
    <row r="13" spans="3:11" ht="25" customHeight="1" thickBot="1">
      <c r="C13" s="5"/>
      <c r="D13" s="1" t="s">
        <v>24</v>
      </c>
      <c r="E13" s="24">
        <f>$K$6</f>
        <v>0.15</v>
      </c>
      <c r="F13" s="47">
        <f>(F12/(1-E13))-F12</f>
        <v>156.49362745098051</v>
      </c>
      <c r="G13" s="48"/>
      <c r="I13" s="50"/>
      <c r="J13" s="48"/>
      <c r="K13" s="49"/>
    </row>
    <row r="14" spans="3:11" ht="40" customHeight="1" thickBot="1">
      <c r="C14" s="35" t="s">
        <v>5</v>
      </c>
      <c r="D14" s="36"/>
      <c r="E14" s="37"/>
      <c r="F14" s="38">
        <f>F12+F13</f>
        <v>1043.2908496732027</v>
      </c>
      <c r="H14" s="99" t="s">
        <v>26</v>
      </c>
      <c r="I14" s="100"/>
      <c r="J14" s="100"/>
      <c r="K14" s="101"/>
    </row>
    <row r="15" spans="3:11" ht="25" customHeight="1" thickBot="1">
      <c r="C15" s="13"/>
      <c r="D15" s="13"/>
      <c r="E15" s="14"/>
      <c r="F15" s="13"/>
      <c r="G15" s="13"/>
      <c r="H15" s="13" t="s">
        <v>25</v>
      </c>
      <c r="I15" s="13"/>
      <c r="J15" s="13"/>
      <c r="K15" s="13"/>
    </row>
    <row r="16" spans="3:11" ht="25" customHeight="1" thickTop="1">
      <c r="E16" s="1"/>
    </row>
    <row r="17" spans="3:11" ht="40" customHeight="1">
      <c r="C17" s="109" t="s">
        <v>55</v>
      </c>
      <c r="D17" s="109"/>
      <c r="E17" s="109"/>
      <c r="F17" s="109"/>
      <c r="G17" s="109"/>
      <c r="H17" s="109"/>
      <c r="I17" s="109"/>
      <c r="J17" s="109"/>
      <c r="K17" s="109"/>
    </row>
    <row r="18" spans="3:11" ht="25" customHeight="1" thickBot="1"/>
    <row r="19" spans="3:11" ht="51" customHeight="1">
      <c r="C19" s="110" t="s">
        <v>81</v>
      </c>
      <c r="D19" s="97"/>
      <c r="E19" s="97"/>
      <c r="F19" s="98"/>
      <c r="H19" s="96" t="s">
        <v>71</v>
      </c>
      <c r="I19" s="97"/>
      <c r="J19" s="97"/>
      <c r="K19" s="98"/>
    </row>
    <row r="20" spans="3:11" ht="25" customHeight="1">
      <c r="C20" s="26" t="s">
        <v>7</v>
      </c>
      <c r="D20" s="25"/>
      <c r="E20" s="25"/>
      <c r="F20" s="27"/>
      <c r="H20" s="26" t="s">
        <v>7</v>
      </c>
      <c r="I20" s="25"/>
      <c r="J20" s="25"/>
      <c r="K20" s="27"/>
    </row>
    <row r="21" spans="3:11" ht="25" customHeight="1">
      <c r="C21" s="5"/>
      <c r="D21" s="1" t="s">
        <v>82</v>
      </c>
      <c r="E21" s="6"/>
      <c r="F21" s="9">
        <f>$F$14</f>
        <v>1043.2908496732027</v>
      </c>
      <c r="H21" s="5"/>
      <c r="I21" s="1" t="s">
        <v>60</v>
      </c>
      <c r="J21" s="6"/>
      <c r="K21" s="9">
        <f>$F$14</f>
        <v>1043.2908496732027</v>
      </c>
    </row>
    <row r="22" spans="3:11" ht="25" customHeight="1">
      <c r="C22" s="5"/>
      <c r="D22" s="10"/>
      <c r="E22" s="22"/>
      <c r="F22" s="11"/>
      <c r="H22" s="5"/>
      <c r="I22" s="10"/>
      <c r="J22" s="22"/>
      <c r="K22" s="11"/>
    </row>
    <row r="23" spans="3:11" ht="25" customHeight="1">
      <c r="C23" s="28"/>
      <c r="D23" s="3" t="s">
        <v>62</v>
      </c>
      <c r="E23" s="87"/>
      <c r="F23" s="29">
        <f>SUM(F21:F22)</f>
        <v>1043.2908496732027</v>
      </c>
      <c r="H23" s="28"/>
      <c r="I23" s="3" t="s">
        <v>62</v>
      </c>
      <c r="J23" s="87"/>
      <c r="K23" s="29">
        <f>SUM(K21:K22)</f>
        <v>1043.2908496732027</v>
      </c>
    </row>
    <row r="24" spans="3:11" ht="25" customHeight="1">
      <c r="C24" s="26" t="s">
        <v>8</v>
      </c>
      <c r="D24" s="25"/>
      <c r="E24" s="52"/>
      <c r="F24" s="27"/>
      <c r="H24" s="26" t="s">
        <v>8</v>
      </c>
      <c r="I24" s="25"/>
      <c r="J24" s="52"/>
      <c r="K24" s="27"/>
    </row>
    <row r="25" spans="3:11" ht="25" customHeight="1">
      <c r="C25" s="5"/>
      <c r="D25" s="1" t="s">
        <v>83</v>
      </c>
      <c r="E25" s="51"/>
      <c r="F25" s="9">
        <f>$F$14</f>
        <v>1043.2908496732027</v>
      </c>
      <c r="H25" s="5"/>
      <c r="I25" s="1" t="s">
        <v>85</v>
      </c>
      <c r="J25" s="51"/>
      <c r="K25" s="9">
        <f>$F$12</f>
        <v>886.79722222222222</v>
      </c>
    </row>
    <row r="26" spans="3:11" ht="25" customHeight="1">
      <c r="C26" s="5"/>
      <c r="D26" s="10"/>
      <c r="E26" s="22"/>
      <c r="F26" s="11"/>
      <c r="H26" s="5"/>
      <c r="I26" s="10"/>
      <c r="J26" s="22"/>
      <c r="K26" s="11"/>
    </row>
    <row r="27" spans="3:11" ht="25" customHeight="1">
      <c r="C27" s="28"/>
      <c r="D27" s="3" t="s">
        <v>65</v>
      </c>
      <c r="E27" s="3"/>
      <c r="F27" s="29">
        <f>SUM(F24:F25)</f>
        <v>1043.2908496732027</v>
      </c>
      <c r="H27" s="28"/>
      <c r="I27" s="3" t="s">
        <v>65</v>
      </c>
      <c r="J27" s="3"/>
      <c r="K27" s="29">
        <f>SUM(K24:K25)</f>
        <v>886.79722222222222</v>
      </c>
    </row>
    <row r="28" spans="3:11" ht="25" customHeight="1">
      <c r="C28" s="26" t="s">
        <v>59</v>
      </c>
      <c r="D28" s="25"/>
      <c r="E28" s="52"/>
      <c r="F28" s="27"/>
      <c r="H28" s="26" t="s">
        <v>59</v>
      </c>
      <c r="I28" s="25"/>
      <c r="J28" s="52"/>
      <c r="K28" s="27"/>
    </row>
    <row r="29" spans="3:11" ht="25" customHeight="1">
      <c r="C29" s="5"/>
      <c r="D29" s="1" t="s">
        <v>84</v>
      </c>
      <c r="E29" s="24">
        <f>$K$6</f>
        <v>0.15</v>
      </c>
      <c r="F29" s="9">
        <f>($F$14)*E29</f>
        <v>156.4936274509804</v>
      </c>
      <c r="H29" s="5"/>
      <c r="J29" s="24"/>
      <c r="K29" s="9">
        <f>($F$8)*J29</f>
        <v>0</v>
      </c>
    </row>
    <row r="30" spans="3:11" ht="25" customHeight="1">
      <c r="C30" s="5"/>
      <c r="D30" s="33"/>
      <c r="E30" s="34"/>
      <c r="F30" s="32"/>
      <c r="H30" s="5"/>
      <c r="I30" s="33"/>
      <c r="J30" s="34"/>
      <c r="K30" s="32"/>
    </row>
    <row r="31" spans="3:11" ht="25" customHeight="1">
      <c r="C31" s="28"/>
      <c r="D31" s="3" t="s">
        <v>66</v>
      </c>
      <c r="E31" s="3"/>
      <c r="F31" s="29">
        <f>SUM(F29:F30)</f>
        <v>156.4936274509804</v>
      </c>
      <c r="H31" s="28"/>
      <c r="I31" s="3" t="s">
        <v>66</v>
      </c>
      <c r="J31" s="3"/>
      <c r="K31" s="29">
        <f>SUM(K29:K30)</f>
        <v>0</v>
      </c>
    </row>
    <row r="32" spans="3:11" ht="40" customHeight="1">
      <c r="C32" s="15"/>
      <c r="D32" s="88" t="s">
        <v>17</v>
      </c>
      <c r="E32" s="16"/>
      <c r="F32" s="17">
        <f>F23-F27+F31</f>
        <v>156.4936274509804</v>
      </c>
      <c r="H32" s="15"/>
      <c r="I32" s="88" t="s">
        <v>17</v>
      </c>
      <c r="J32" s="16"/>
      <c r="K32" s="17">
        <f>K23-K27+K31</f>
        <v>156.49362745098051</v>
      </c>
    </row>
    <row r="33" spans="3:11" ht="34" customHeight="1" thickBot="1">
      <c r="C33" s="39"/>
      <c r="D33" s="40" t="s">
        <v>56</v>
      </c>
      <c r="E33" s="41"/>
      <c r="F33" s="42">
        <f>F32/F21</f>
        <v>0.15</v>
      </c>
      <c r="G33" s="30"/>
      <c r="H33" s="39"/>
      <c r="I33" s="40" t="s">
        <v>56</v>
      </c>
      <c r="J33" s="41"/>
      <c r="K33" s="42">
        <f>K32/K21</f>
        <v>0.15000000000000011</v>
      </c>
    </row>
    <row r="34" spans="3:11" ht="59" customHeight="1" thickBot="1">
      <c r="E34" s="1"/>
    </row>
    <row r="35" spans="3:11" ht="51" customHeight="1">
      <c r="C35" s="96" t="s">
        <v>70</v>
      </c>
      <c r="D35" s="97"/>
      <c r="E35" s="97"/>
      <c r="F35" s="98"/>
    </row>
    <row r="36" spans="3:11" ht="25" customHeight="1">
      <c r="C36" s="26" t="s">
        <v>7</v>
      </c>
      <c r="D36" s="25"/>
      <c r="E36" s="25"/>
      <c r="F36" s="27"/>
    </row>
    <row r="37" spans="3:11" ht="25" customHeight="1">
      <c r="C37" s="5"/>
      <c r="D37" s="1" t="s">
        <v>60</v>
      </c>
      <c r="E37" s="6"/>
      <c r="F37" s="9">
        <f>$F$14</f>
        <v>1043.2908496732027</v>
      </c>
    </row>
    <row r="38" spans="3:11" ht="25" customHeight="1">
      <c r="C38" s="5"/>
      <c r="D38" s="1" t="s">
        <v>61</v>
      </c>
      <c r="E38" s="24">
        <v>0.16</v>
      </c>
      <c r="F38" s="9">
        <f>($F$37/(1+E38))-$F$37</f>
        <v>-143.90218616182096</v>
      </c>
    </row>
    <row r="39" spans="3:11" ht="25" customHeight="1">
      <c r="C39" s="5"/>
      <c r="D39" s="10"/>
      <c r="E39" s="22"/>
      <c r="F39" s="11"/>
    </row>
    <row r="40" spans="3:11" ht="25" customHeight="1">
      <c r="C40" s="28"/>
      <c r="D40" s="3" t="s">
        <v>62</v>
      </c>
      <c r="E40" s="87"/>
      <c r="F40" s="29">
        <f>SUM(F37:F39)</f>
        <v>899.38866351138176</v>
      </c>
    </row>
    <row r="41" spans="3:11" ht="25" customHeight="1">
      <c r="C41" s="26" t="s">
        <v>8</v>
      </c>
      <c r="D41" s="25"/>
      <c r="E41" s="52"/>
      <c r="F41" s="27"/>
    </row>
    <row r="42" spans="3:11" ht="25" customHeight="1">
      <c r="C42" s="5"/>
      <c r="D42" s="1" t="s">
        <v>86</v>
      </c>
      <c r="E42" s="51"/>
      <c r="F42" s="9">
        <f>$F$12</f>
        <v>886.79722222222222</v>
      </c>
    </row>
    <row r="43" spans="3:11" ht="25" customHeight="1">
      <c r="C43" s="5"/>
      <c r="D43" s="70" t="s">
        <v>64</v>
      </c>
      <c r="E43" s="21"/>
      <c r="F43" s="8">
        <v>0</v>
      </c>
    </row>
    <row r="44" spans="3:11" ht="25" customHeight="1">
      <c r="C44" s="5"/>
      <c r="D44" s="10"/>
      <c r="E44" s="22"/>
      <c r="F44" s="11"/>
    </row>
    <row r="45" spans="3:11" ht="25" customHeight="1">
      <c r="C45" s="28"/>
      <c r="D45" s="3" t="s">
        <v>65</v>
      </c>
      <c r="E45" s="3"/>
      <c r="F45" s="29">
        <f>SUM(F41:F43)</f>
        <v>886.79722222222222</v>
      </c>
    </row>
    <row r="46" spans="3:11" ht="25" customHeight="1">
      <c r="C46" s="26" t="s">
        <v>59</v>
      </c>
      <c r="D46" s="25"/>
      <c r="E46" s="52"/>
      <c r="F46" s="27"/>
    </row>
    <row r="47" spans="3:11" ht="25" customHeight="1">
      <c r="C47" s="5"/>
      <c r="D47" s="33"/>
      <c r="E47" s="34"/>
      <c r="F47" s="32"/>
    </row>
    <row r="48" spans="3:11" ht="25" customHeight="1">
      <c r="C48" s="28"/>
      <c r="D48" s="3" t="s">
        <v>66</v>
      </c>
      <c r="E48" s="3"/>
      <c r="F48" s="29">
        <f>SUM(F47:F47)</f>
        <v>0</v>
      </c>
    </row>
    <row r="49" spans="3:11" ht="40" customHeight="1">
      <c r="C49" s="15"/>
      <c r="D49" s="88" t="s">
        <v>17</v>
      </c>
      <c r="E49" s="16"/>
      <c r="F49" s="17">
        <f>F40-F45+F48</f>
        <v>12.591441289159548</v>
      </c>
    </row>
    <row r="50" spans="3:11" ht="34" customHeight="1" thickBot="1">
      <c r="C50" s="43"/>
      <c r="D50" s="44" t="s">
        <v>56</v>
      </c>
      <c r="E50" s="45"/>
      <c r="F50" s="94">
        <f>F49/F37</f>
        <v>1.2068965517241575E-2</v>
      </c>
    </row>
    <row r="51" spans="3:11" ht="25" customHeight="1">
      <c r="E51" s="1"/>
    </row>
    <row r="52" spans="3:11" ht="25" customHeight="1">
      <c r="K52" s="72" t="s">
        <v>57</v>
      </c>
    </row>
  </sheetData>
  <mergeCells count="10">
    <mergeCell ref="C2:K2"/>
    <mergeCell ref="C19:F19"/>
    <mergeCell ref="H19:K19"/>
    <mergeCell ref="C35:F35"/>
    <mergeCell ref="C4:K4"/>
    <mergeCell ref="C6:F6"/>
    <mergeCell ref="H6:J6"/>
    <mergeCell ref="H8:K8"/>
    <mergeCell ref="H14:K14"/>
    <mergeCell ref="C17:K17"/>
  </mergeCells>
  <printOptions horizontalCentered="1"/>
  <pageMargins left="0.5" right="0.5" top="0.5" bottom="0.5" header="0.3" footer="0.3"/>
  <pageSetup scale="52"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F6972-7F8F-2B44-8881-5D7EA046C40F}">
  <sheetPr>
    <pageSetUpPr fitToPage="1"/>
  </sheetPr>
  <dimension ref="C2:K61"/>
  <sheetViews>
    <sheetView showGridLines="0" zoomScaleNormal="100" workbookViewId="0">
      <selection activeCell="J10" sqref="J10"/>
    </sheetView>
  </sheetViews>
  <sheetFormatPr baseColWidth="10" defaultRowHeight="25" customHeight="1"/>
  <cols>
    <col min="1" max="2" width="10.83203125" style="1"/>
    <col min="3" max="3" width="4" style="1" customWidth="1"/>
    <col min="4" max="4" width="30.83203125" style="1" customWidth="1"/>
    <col min="5" max="5" width="10.83203125" style="77" customWidth="1"/>
    <col min="6" max="6" width="20.83203125" style="1" customWidth="1"/>
    <col min="7" max="7" width="10.83203125" style="1" customWidth="1"/>
    <col min="8" max="8" width="4.83203125" style="1" customWidth="1"/>
    <col min="9" max="9" width="30.83203125" style="1" customWidth="1"/>
    <col min="10" max="10" width="10.83203125" style="82" customWidth="1"/>
    <col min="11" max="11" width="20.83203125" style="1" customWidth="1"/>
    <col min="12" max="12" width="4.83203125" style="1" customWidth="1"/>
    <col min="13" max="13" width="23" style="1" customWidth="1"/>
    <col min="14" max="16384" width="10.83203125" style="1"/>
  </cols>
  <sheetData>
    <row r="2" spans="3:11" ht="35" customHeight="1">
      <c r="C2" s="95" t="s">
        <v>54</v>
      </c>
      <c r="D2" s="95"/>
      <c r="E2" s="95"/>
      <c r="F2" s="95"/>
      <c r="G2" s="95"/>
      <c r="H2" s="95"/>
      <c r="I2" s="95"/>
      <c r="J2" s="95"/>
      <c r="K2" s="95"/>
    </row>
    <row r="4" spans="3:11" ht="40" customHeight="1">
      <c r="C4" s="102" t="s">
        <v>32</v>
      </c>
      <c r="D4" s="102"/>
      <c r="E4" s="102"/>
      <c r="F4" s="102"/>
      <c r="G4" s="102"/>
      <c r="H4" s="102"/>
      <c r="I4" s="102"/>
      <c r="J4" s="102"/>
      <c r="K4" s="102"/>
    </row>
    <row r="5" spans="3:11" ht="25" customHeight="1" thickBot="1"/>
    <row r="6" spans="3:11" ht="40" customHeight="1" thickBot="1">
      <c r="C6" s="103" t="s">
        <v>1</v>
      </c>
      <c r="D6" s="104"/>
      <c r="E6" s="104"/>
      <c r="F6" s="105"/>
      <c r="H6" s="106" t="s">
        <v>31</v>
      </c>
      <c r="I6" s="106"/>
      <c r="J6" s="107"/>
      <c r="K6" s="31">
        <v>0.2</v>
      </c>
    </row>
    <row r="7" spans="3:11" ht="25" customHeight="1" thickTop="1" thickBot="1">
      <c r="C7" s="18" t="s">
        <v>6</v>
      </c>
      <c r="D7" s="19"/>
      <c r="E7" s="78"/>
      <c r="F7" s="23"/>
    </row>
    <row r="8" spans="3:11" ht="25" customHeight="1" thickBot="1">
      <c r="C8" s="5"/>
      <c r="D8" s="1" t="s">
        <v>52</v>
      </c>
      <c r="E8" s="62"/>
      <c r="F8" s="7">
        <f>116421.63/1.2975</f>
        <v>89727.653179190747</v>
      </c>
      <c r="H8" s="108" t="s">
        <v>53</v>
      </c>
      <c r="I8" s="108"/>
      <c r="J8" s="108"/>
      <c r="K8" s="108"/>
    </row>
    <row r="9" spans="3:11" ht="25" customHeight="1" thickBot="1">
      <c r="C9" s="5"/>
      <c r="D9" s="1" t="s">
        <v>0</v>
      </c>
      <c r="E9" s="65">
        <v>0.16</v>
      </c>
      <c r="F9" s="8">
        <f>$F$8*E9</f>
        <v>14356.42450867052</v>
      </c>
      <c r="I9" s="1" t="s">
        <v>9</v>
      </c>
      <c r="J9" s="85" t="s">
        <v>12</v>
      </c>
    </row>
    <row r="10" spans="3:11" ht="25" customHeight="1" thickBot="1">
      <c r="C10" s="5"/>
      <c r="D10" s="1" t="s">
        <v>15</v>
      </c>
      <c r="E10" s="68">
        <v>3.7499999999999999E-2</v>
      </c>
      <c r="F10" s="9">
        <f>$F$8*E10</f>
        <v>3364.786994219653</v>
      </c>
      <c r="I10" s="1" t="s">
        <v>10</v>
      </c>
      <c r="J10" s="86" t="s">
        <v>13</v>
      </c>
    </row>
    <row r="11" spans="3:11" ht="25" customHeight="1" thickBot="1">
      <c r="C11" s="5"/>
      <c r="D11" s="1" t="s">
        <v>51</v>
      </c>
      <c r="E11" s="64">
        <v>0.1</v>
      </c>
      <c r="F11" s="9">
        <f>$F$8*E11</f>
        <v>8972.7653179190747</v>
      </c>
      <c r="I11" s="1" t="s">
        <v>11</v>
      </c>
      <c r="J11" s="85" t="s">
        <v>14</v>
      </c>
    </row>
    <row r="12" spans="3:11" ht="25" customHeight="1" thickBot="1">
      <c r="C12" s="5"/>
      <c r="D12" s="10" t="s">
        <v>49</v>
      </c>
      <c r="E12" s="69"/>
      <c r="F12" s="61">
        <v>0</v>
      </c>
    </row>
    <row r="13" spans="3:11" ht="25" customHeight="1" thickBot="1">
      <c r="C13" s="5"/>
      <c r="D13" s="3" t="s">
        <v>2</v>
      </c>
      <c r="E13" s="79"/>
      <c r="F13" s="12">
        <f>SUM(F8:F12)</f>
        <v>116421.63</v>
      </c>
    </row>
    <row r="14" spans="3:11" ht="40" customHeight="1" thickBot="1">
      <c r="C14" s="35" t="s">
        <v>5</v>
      </c>
      <c r="D14" s="36"/>
      <c r="E14" s="80"/>
      <c r="F14" s="38">
        <f>F13</f>
        <v>116421.63</v>
      </c>
      <c r="H14" s="99" t="s">
        <v>26</v>
      </c>
      <c r="I14" s="100"/>
      <c r="J14" s="100"/>
      <c r="K14" s="101"/>
    </row>
    <row r="15" spans="3:11" ht="25" customHeight="1" thickBot="1">
      <c r="C15" s="13"/>
      <c r="D15" s="13"/>
      <c r="E15" s="81"/>
      <c r="F15" s="13"/>
      <c r="G15" s="13"/>
      <c r="H15" s="13"/>
      <c r="I15" s="13"/>
      <c r="J15" s="84"/>
      <c r="K15" s="13"/>
    </row>
    <row r="16" spans="3:11" ht="25" customHeight="1" thickTop="1">
      <c r="E16" s="82"/>
    </row>
    <row r="17" spans="3:11" ht="40" customHeight="1">
      <c r="C17" s="109" t="s">
        <v>55</v>
      </c>
      <c r="D17" s="109"/>
      <c r="E17" s="109"/>
      <c r="F17" s="109"/>
      <c r="G17" s="109"/>
      <c r="H17" s="109"/>
      <c r="I17" s="109"/>
      <c r="J17" s="109"/>
      <c r="K17" s="109"/>
    </row>
    <row r="18" spans="3:11" ht="25" customHeight="1" thickBot="1"/>
    <row r="19" spans="3:11" ht="51" customHeight="1">
      <c r="C19" s="96" t="s">
        <v>71</v>
      </c>
      <c r="D19" s="97"/>
      <c r="E19" s="97"/>
      <c r="F19" s="98"/>
      <c r="J19" s="1"/>
    </row>
    <row r="20" spans="3:11" ht="25" customHeight="1">
      <c r="C20" s="26" t="s">
        <v>7</v>
      </c>
      <c r="D20" s="25"/>
      <c r="E20" s="25"/>
      <c r="F20" s="27"/>
      <c r="J20" s="1"/>
    </row>
    <row r="21" spans="3:11" ht="25" customHeight="1">
      <c r="C21" s="5"/>
      <c r="D21" s="1" t="s">
        <v>60</v>
      </c>
      <c r="E21" s="6"/>
      <c r="F21" s="9">
        <f>$F$13</f>
        <v>116421.63</v>
      </c>
      <c r="J21" s="1"/>
    </row>
    <row r="22" spans="3:11" ht="25" customHeight="1">
      <c r="C22" s="5"/>
      <c r="D22" s="10"/>
      <c r="E22" s="22"/>
      <c r="F22" s="11"/>
      <c r="J22" s="1"/>
    </row>
    <row r="23" spans="3:11" ht="25" customHeight="1">
      <c r="C23" s="28"/>
      <c r="D23" s="3" t="s">
        <v>62</v>
      </c>
      <c r="E23" s="87"/>
      <c r="F23" s="29">
        <f>SUM(F21:F22)</f>
        <v>116421.63</v>
      </c>
      <c r="J23" s="1"/>
    </row>
    <row r="24" spans="3:11" ht="25" customHeight="1">
      <c r="C24" s="26" t="s">
        <v>8</v>
      </c>
      <c r="D24" s="25"/>
      <c r="E24" s="52"/>
      <c r="F24" s="27"/>
      <c r="J24" s="1"/>
    </row>
    <row r="25" spans="3:11" ht="25" customHeight="1">
      <c r="C25" s="5"/>
      <c r="D25" s="57" t="s">
        <v>75</v>
      </c>
      <c r="E25" s="82"/>
      <c r="F25" s="58">
        <f>$F$8</f>
        <v>89727.653179190747</v>
      </c>
    </row>
    <row r="26" spans="3:11" ht="25" customHeight="1">
      <c r="C26" s="5"/>
      <c r="D26" s="57" t="s">
        <v>76</v>
      </c>
      <c r="E26" s="66">
        <f>$K$6</f>
        <v>0.2</v>
      </c>
      <c r="F26" s="59">
        <f>-$F$8*E26</f>
        <v>-17945.530635838149</v>
      </c>
    </row>
    <row r="27" spans="3:11" ht="25" customHeight="1">
      <c r="C27" s="5"/>
      <c r="D27" s="57" t="s">
        <v>77</v>
      </c>
      <c r="E27" s="62"/>
      <c r="F27" s="58">
        <f>F25+F26</f>
        <v>71782.122543352598</v>
      </c>
    </row>
    <row r="28" spans="3:11" ht="25" customHeight="1">
      <c r="C28" s="5"/>
      <c r="D28" s="57" t="s">
        <v>78</v>
      </c>
      <c r="E28" s="62">
        <f>$E$9</f>
        <v>0.16</v>
      </c>
      <c r="F28" s="58">
        <f>F27*E28</f>
        <v>11485.139606936416</v>
      </c>
    </row>
    <row r="29" spans="3:11" ht="25" customHeight="1">
      <c r="C29" s="5"/>
      <c r="D29" s="57" t="s">
        <v>79</v>
      </c>
      <c r="E29" s="62">
        <f>$E$10</f>
        <v>3.7499999999999999E-2</v>
      </c>
      <c r="F29" s="58">
        <f>F27*E29</f>
        <v>2691.8295953757224</v>
      </c>
    </row>
    <row r="30" spans="3:11" ht="25" customHeight="1">
      <c r="C30" s="5"/>
      <c r="D30" s="57" t="s">
        <v>80</v>
      </c>
      <c r="E30" s="66">
        <f>$E$11</f>
        <v>0.1</v>
      </c>
      <c r="F30" s="59">
        <f>F27*E30</f>
        <v>7178.2122543352598</v>
      </c>
    </row>
    <row r="31" spans="3:11" ht="25" customHeight="1">
      <c r="C31" s="28"/>
      <c r="D31" s="10" t="s">
        <v>63</v>
      </c>
      <c r="E31" s="90"/>
      <c r="F31" s="91">
        <f>SUM(F27:F30)</f>
        <v>93137.303999999989</v>
      </c>
    </row>
    <row r="32" spans="3:11" ht="25" customHeight="1">
      <c r="C32" s="28"/>
      <c r="D32" s="3" t="s">
        <v>65</v>
      </c>
      <c r="E32" s="3"/>
      <c r="F32" s="29">
        <f>$F$31</f>
        <v>93137.303999999989</v>
      </c>
      <c r="J32" s="1"/>
    </row>
    <row r="33" spans="3:11" ht="25" customHeight="1">
      <c r="C33" s="26" t="s">
        <v>59</v>
      </c>
      <c r="D33" s="25"/>
      <c r="E33" s="52"/>
      <c r="F33" s="27"/>
      <c r="J33" s="1"/>
    </row>
    <row r="34" spans="3:11" ht="25" customHeight="1">
      <c r="C34" s="5"/>
      <c r="D34" s="33"/>
      <c r="E34" s="34"/>
      <c r="F34" s="32"/>
      <c r="J34" s="1"/>
    </row>
    <row r="35" spans="3:11" ht="25" customHeight="1">
      <c r="C35" s="28"/>
      <c r="D35" s="3" t="s">
        <v>66</v>
      </c>
      <c r="E35" s="3"/>
      <c r="F35" s="29">
        <f>SUM(F34:F34)</f>
        <v>0</v>
      </c>
      <c r="J35" s="1"/>
    </row>
    <row r="36" spans="3:11" ht="40" customHeight="1">
      <c r="C36" s="15"/>
      <c r="D36" s="88" t="s">
        <v>17</v>
      </c>
      <c r="E36" s="16"/>
      <c r="F36" s="17">
        <f>F23-F32+F35</f>
        <v>23284.326000000015</v>
      </c>
      <c r="J36" s="1"/>
    </row>
    <row r="37" spans="3:11" ht="34" customHeight="1" thickBot="1">
      <c r="C37" s="39"/>
      <c r="D37" s="40" t="s">
        <v>56</v>
      </c>
      <c r="E37" s="41"/>
      <c r="F37" s="42">
        <f>F36/F21</f>
        <v>0.20000000000000012</v>
      </c>
      <c r="J37" s="1"/>
    </row>
    <row r="38" spans="3:11" ht="59" customHeight="1" thickBot="1">
      <c r="E38" s="1"/>
      <c r="J38" s="1"/>
    </row>
    <row r="39" spans="3:11" ht="51" customHeight="1">
      <c r="C39" s="96" t="s">
        <v>69</v>
      </c>
      <c r="D39" s="97"/>
      <c r="E39" s="97"/>
      <c r="F39" s="98"/>
      <c r="H39" s="96" t="s">
        <v>70</v>
      </c>
      <c r="I39" s="97"/>
      <c r="J39" s="97"/>
      <c r="K39" s="98"/>
    </row>
    <row r="40" spans="3:11" ht="25" customHeight="1">
      <c r="C40" s="26" t="s">
        <v>7</v>
      </c>
      <c r="D40" s="25"/>
      <c r="E40" s="25"/>
      <c r="F40" s="27"/>
      <c r="H40" s="26" t="s">
        <v>7</v>
      </c>
      <c r="I40" s="25"/>
      <c r="J40" s="25"/>
      <c r="K40" s="27"/>
    </row>
    <row r="41" spans="3:11" ht="25" customHeight="1">
      <c r="C41" s="5"/>
      <c r="D41" s="1" t="s">
        <v>60</v>
      </c>
      <c r="E41" s="6"/>
      <c r="F41" s="9">
        <f>$F$13</f>
        <v>116421.63</v>
      </c>
      <c r="H41" s="5"/>
      <c r="I41" s="1" t="s">
        <v>60</v>
      </c>
      <c r="J41" s="6"/>
      <c r="K41" s="9">
        <f>$F$13</f>
        <v>116421.63</v>
      </c>
    </row>
    <row r="42" spans="3:11" ht="25" customHeight="1">
      <c r="C42" s="5"/>
      <c r="D42" s="1" t="s">
        <v>61</v>
      </c>
      <c r="E42" s="24">
        <v>0.16</v>
      </c>
      <c r="F42" s="9">
        <f>($F$41/(1+E42))-$F$41</f>
        <v>-16058.155862068961</v>
      </c>
      <c r="H42" s="5"/>
      <c r="I42" s="1" t="s">
        <v>61</v>
      </c>
      <c r="J42" s="24">
        <v>0.16</v>
      </c>
      <c r="K42" s="9">
        <f>($F$41/(1+J42))-$F$41</f>
        <v>-16058.155862068961</v>
      </c>
    </row>
    <row r="43" spans="3:11" ht="25" customHeight="1">
      <c r="C43" s="5"/>
      <c r="D43" s="10"/>
      <c r="E43" s="22"/>
      <c r="F43" s="11"/>
      <c r="H43" s="5"/>
      <c r="I43" s="10"/>
      <c r="J43" s="22"/>
      <c r="K43" s="11"/>
    </row>
    <row r="44" spans="3:11" ht="25" customHeight="1">
      <c r="C44" s="28"/>
      <c r="D44" s="3" t="s">
        <v>62</v>
      </c>
      <c r="E44" s="87"/>
      <c r="F44" s="29">
        <f>SUM(F41:F43)</f>
        <v>100363.47413793104</v>
      </c>
      <c r="H44" s="28"/>
      <c r="I44" s="3" t="s">
        <v>62</v>
      </c>
      <c r="J44" s="87"/>
      <c r="K44" s="29">
        <f>SUM(K41:K43)</f>
        <v>100363.47413793104</v>
      </c>
    </row>
    <row r="45" spans="3:11" ht="25" customHeight="1">
      <c r="C45" s="26" t="s">
        <v>8</v>
      </c>
      <c r="D45" s="25"/>
      <c r="E45" s="52"/>
      <c r="F45" s="27"/>
      <c r="H45" s="26" t="s">
        <v>8</v>
      </c>
      <c r="I45" s="25"/>
      <c r="J45" s="52"/>
      <c r="K45" s="27"/>
    </row>
    <row r="46" spans="3:11" ht="25" customHeight="1">
      <c r="C46" s="5"/>
      <c r="D46" s="57" t="s">
        <v>75</v>
      </c>
      <c r="E46" s="82"/>
      <c r="F46" s="58">
        <f>$F$8</f>
        <v>89727.653179190747</v>
      </c>
      <c r="H46" s="5"/>
      <c r="I46" s="57" t="s">
        <v>75</v>
      </c>
      <c r="K46" s="58">
        <f>$F$8</f>
        <v>89727.653179190747</v>
      </c>
    </row>
    <row r="47" spans="3:11" ht="25" customHeight="1">
      <c r="C47" s="5"/>
      <c r="D47" s="57" t="s">
        <v>76</v>
      </c>
      <c r="E47" s="66">
        <f>$K$6</f>
        <v>0.2</v>
      </c>
      <c r="F47" s="59">
        <f>-$F$8*E47</f>
        <v>-17945.530635838149</v>
      </c>
      <c r="H47" s="5"/>
      <c r="I47" s="57" t="s">
        <v>76</v>
      </c>
      <c r="J47" s="66">
        <f>$K$6</f>
        <v>0.2</v>
      </c>
      <c r="K47" s="59">
        <f>-$F$8*J47</f>
        <v>-17945.530635838149</v>
      </c>
    </row>
    <row r="48" spans="3:11" ht="25" customHeight="1">
      <c r="C48" s="5"/>
      <c r="D48" s="57" t="s">
        <v>77</v>
      </c>
      <c r="E48" s="62"/>
      <c r="F48" s="58">
        <f>F46+F47</f>
        <v>71782.122543352598</v>
      </c>
      <c r="H48" s="5"/>
      <c r="I48" s="57" t="s">
        <v>77</v>
      </c>
      <c r="J48" s="62"/>
      <c r="K48" s="58">
        <f>K46+K47</f>
        <v>71782.122543352598</v>
      </c>
    </row>
    <row r="49" spans="3:11" ht="25" customHeight="1">
      <c r="C49" s="5"/>
      <c r="D49" s="57" t="s">
        <v>78</v>
      </c>
      <c r="E49" s="62">
        <f>$E$9</f>
        <v>0.16</v>
      </c>
      <c r="F49" s="58">
        <f>F48*E49</f>
        <v>11485.139606936416</v>
      </c>
      <c r="H49" s="5"/>
      <c r="I49" s="57" t="s">
        <v>78</v>
      </c>
      <c r="J49" s="62">
        <f>$E$9</f>
        <v>0.16</v>
      </c>
      <c r="K49" s="58">
        <f>K48*J49</f>
        <v>11485.139606936416</v>
      </c>
    </row>
    <row r="50" spans="3:11" ht="25" customHeight="1">
      <c r="C50" s="5"/>
      <c r="D50" s="57" t="s">
        <v>79</v>
      </c>
      <c r="E50" s="62">
        <f>$E$10</f>
        <v>3.7499999999999999E-2</v>
      </c>
      <c r="F50" s="58">
        <f>F48*E50</f>
        <v>2691.8295953757224</v>
      </c>
      <c r="H50" s="5"/>
      <c r="I50" s="57" t="s">
        <v>79</v>
      </c>
      <c r="J50" s="62">
        <f>$E$10</f>
        <v>3.7499999999999999E-2</v>
      </c>
      <c r="K50" s="58">
        <f>K48*J50</f>
        <v>2691.8295953757224</v>
      </c>
    </row>
    <row r="51" spans="3:11" ht="25" customHeight="1">
      <c r="C51" s="5"/>
      <c r="D51" s="57" t="s">
        <v>80</v>
      </c>
      <c r="E51" s="66">
        <f>$E$11</f>
        <v>0.1</v>
      </c>
      <c r="F51" s="59">
        <f>F48*E51</f>
        <v>7178.2122543352598</v>
      </c>
      <c r="H51" s="5"/>
      <c r="I51" s="57" t="s">
        <v>80</v>
      </c>
      <c r="J51" s="66">
        <f>$E$11</f>
        <v>0.1</v>
      </c>
      <c r="K51" s="59">
        <f>K48*J51</f>
        <v>7178.2122543352598</v>
      </c>
    </row>
    <row r="52" spans="3:11" ht="25" customHeight="1">
      <c r="C52" s="28"/>
      <c r="D52" s="1" t="s">
        <v>63</v>
      </c>
      <c r="E52" s="92"/>
      <c r="F52" s="9">
        <f>SUM(F48:F51)</f>
        <v>93137.303999999989</v>
      </c>
      <c r="H52" s="28"/>
      <c r="I52" s="1" t="s">
        <v>63</v>
      </c>
      <c r="J52" s="92"/>
      <c r="K52" s="9">
        <f>SUM(K48:K51)</f>
        <v>93137.303999999989</v>
      </c>
    </row>
    <row r="53" spans="3:11" ht="25" customHeight="1">
      <c r="C53" s="28"/>
      <c r="D53" s="33" t="s">
        <v>64</v>
      </c>
      <c r="E53" s="93"/>
      <c r="F53" s="32">
        <f>-$F$49</f>
        <v>-11485.139606936416</v>
      </c>
      <c r="H53" s="28"/>
      <c r="I53" s="33" t="s">
        <v>64</v>
      </c>
      <c r="J53" s="93"/>
      <c r="K53" s="32">
        <v>0</v>
      </c>
    </row>
    <row r="54" spans="3:11" ht="25" customHeight="1">
      <c r="C54" s="28"/>
      <c r="D54" s="3" t="s">
        <v>65</v>
      </c>
      <c r="E54" s="3"/>
      <c r="F54" s="29">
        <f>SUM(F52:F53)</f>
        <v>81652.164393063576</v>
      </c>
      <c r="H54" s="28"/>
      <c r="I54" s="3" t="s">
        <v>65</v>
      </c>
      <c r="J54" s="3"/>
      <c r="K54" s="29">
        <f>SUM(K52:K53)</f>
        <v>93137.303999999989</v>
      </c>
    </row>
    <row r="55" spans="3:11" ht="25" customHeight="1">
      <c r="C55" s="26" t="s">
        <v>59</v>
      </c>
      <c r="D55" s="25"/>
      <c r="E55" s="52"/>
      <c r="F55" s="27"/>
      <c r="H55" s="26" t="s">
        <v>59</v>
      </c>
      <c r="I55" s="25"/>
      <c r="J55" s="52"/>
      <c r="K55" s="27"/>
    </row>
    <row r="56" spans="3:11" ht="25" customHeight="1">
      <c r="C56" s="5"/>
      <c r="D56" s="33"/>
      <c r="E56" s="34"/>
      <c r="F56" s="32"/>
      <c r="H56" s="5"/>
      <c r="I56" s="33"/>
      <c r="J56" s="34"/>
      <c r="K56" s="32"/>
    </row>
    <row r="57" spans="3:11" ht="25" customHeight="1">
      <c r="C57" s="28"/>
      <c r="D57" s="3" t="s">
        <v>66</v>
      </c>
      <c r="E57" s="3"/>
      <c r="F57" s="29">
        <f>SUM(F56:F56)</f>
        <v>0</v>
      </c>
      <c r="H57" s="28"/>
      <c r="I57" s="3" t="s">
        <v>66</v>
      </c>
      <c r="J57" s="3"/>
      <c r="K57" s="29">
        <f>SUM(K56:K56)</f>
        <v>0</v>
      </c>
    </row>
    <row r="58" spans="3:11" ht="40" customHeight="1">
      <c r="C58" s="15"/>
      <c r="D58" s="88" t="s">
        <v>17</v>
      </c>
      <c r="E58" s="16"/>
      <c r="F58" s="17">
        <f>F44-F54+F57</f>
        <v>18711.309744867467</v>
      </c>
      <c r="H58" s="15"/>
      <c r="I58" s="88" t="s">
        <v>17</v>
      </c>
      <c r="J58" s="16"/>
      <c r="K58" s="17">
        <f>K44-K54+K57</f>
        <v>7226.1701379310543</v>
      </c>
    </row>
    <row r="59" spans="3:11" ht="34" customHeight="1" thickBot="1">
      <c r="C59" s="43"/>
      <c r="D59" s="44" t="s">
        <v>56</v>
      </c>
      <c r="E59" s="83"/>
      <c r="F59" s="46">
        <f>F58/F41</f>
        <v>0.16072021792571936</v>
      </c>
      <c r="H59" s="43"/>
      <c r="I59" s="44" t="s">
        <v>56</v>
      </c>
      <c r="J59" s="83"/>
      <c r="K59" s="46">
        <f>K58/K41</f>
        <v>6.2068965517241545E-2</v>
      </c>
    </row>
    <row r="60" spans="3:11" ht="25" customHeight="1">
      <c r="E60" s="82"/>
    </row>
    <row r="61" spans="3:11" ht="25" customHeight="1">
      <c r="K61" s="72" t="s">
        <v>57</v>
      </c>
    </row>
  </sheetData>
  <mergeCells count="10">
    <mergeCell ref="C2:K2"/>
    <mergeCell ref="H14:K14"/>
    <mergeCell ref="C19:F19"/>
    <mergeCell ref="C39:F39"/>
    <mergeCell ref="H39:K39"/>
    <mergeCell ref="C4:K4"/>
    <mergeCell ref="C6:F6"/>
    <mergeCell ref="H6:J6"/>
    <mergeCell ref="H8:K8"/>
    <mergeCell ref="C17:K17"/>
  </mergeCells>
  <printOptions horizontalCentered="1"/>
  <pageMargins left="0.5" right="0.5" top="0.5" bottom="0.5" header="0.3" footer="0.3"/>
  <pageSetup scale="45"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TARIFAS NETAS</vt:lpstr>
      <vt:lpstr>ALL INCLUSIVE</vt:lpstr>
      <vt:lpstr>COMISIÓN PREFERENTE</vt:lpstr>
      <vt:lpstr>INSIDER</vt:lpstr>
      <vt:lpstr>BAR CON DESCUENTO</vt:lpstr>
      <vt:lpstr>'ALL INCLUSIVE'!Área_de_impresión</vt:lpstr>
      <vt:lpstr>'BAR CON DESCUENTO'!Área_de_impresión</vt:lpstr>
      <vt:lpstr>'COMISIÓN PREFERENTE'!Área_de_impresión</vt:lpstr>
      <vt:lpstr>INSIDER!Área_de_impresión</vt:lpstr>
      <vt:lpstr>'TARIFAS NETAS'!Área_de_impresión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Amarante</dc:creator>
  <cp:lastModifiedBy>Cristina Amarante</cp:lastModifiedBy>
  <cp:lastPrinted>2025-03-14T19:57:47Z</cp:lastPrinted>
  <dcterms:created xsi:type="dcterms:W3CDTF">2025-03-14T18:05:50Z</dcterms:created>
  <dcterms:modified xsi:type="dcterms:W3CDTF">2025-03-19T19:42:38Z</dcterms:modified>
</cp:coreProperties>
</file>